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andy\Bankroll - October 2025\"/>
    </mc:Choice>
  </mc:AlternateContent>
  <xr:revisionPtr revIDLastSave="0" documentId="13_ncr:1_{7BF69A11-CF5C-431E-9824-2E391FA17B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" sheetId="1" r:id="rId1"/>
    <sheet name="15(a) Worksheet" sheetId="11" r:id="rId2"/>
    <sheet name="Cage" sheetId="3" state="hidden" r:id="rId3"/>
    <sheet name="Vault" sheetId="4" state="hidden" r:id="rId4"/>
    <sheet name="Disp. Machines" sheetId="5" state="hidden" r:id="rId5"/>
    <sheet name="Bank Balance" sheetId="6" state="hidden" r:id="rId6"/>
    <sheet name="Gross Gaming Rev." sheetId="7" state="hidden" r:id="rId7"/>
    <sheet name="SRO Highest Payout" sheetId="8" state="hidden" r:id="rId8"/>
    <sheet name="Route Revenue" sheetId="9" state="hidden" r:id="rId9"/>
  </sheets>
  <definedNames>
    <definedName name="_xlnm._FilterDatabase" localSheetId="8" hidden="1">'Route Revenue'!$A$1:$E$1</definedName>
    <definedName name="Threshold">#REF!</definedName>
  </definedNames>
  <calcPr calcId="191029"/>
  <customWorkbookViews>
    <customWorkbookView name="ltobin - Personal View" guid="{8D2E0AB7-9FA5-473B-9BC7-C4E40C9F7061}" mergeInterval="0" personalView="1" maximized="1" xWindow="1" yWindow="1" windowWidth="1600" windowHeight="624" activeSheetId="1"/>
    <customWorkbookView name="Riggle, Nathan - Personal View" guid="{74D99561-472B-462A-8B99-78BE02330A21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1" l="1"/>
  <c r="N58" i="1" l="1"/>
  <c r="N9" i="11" l="1"/>
  <c r="N14" i="11" l="1"/>
  <c r="N19" i="11" s="1"/>
  <c r="K62" i="1" s="1"/>
  <c r="N69" i="1" l="1"/>
  <c r="B4" i="8" l="1"/>
  <c r="B7" i="8" s="1"/>
  <c r="F4" i="4"/>
  <c r="G4" i="3"/>
  <c r="B5" i="5"/>
  <c r="B6" i="5" s="1"/>
  <c r="B4" i="6"/>
  <c r="B7" i="7" l="1"/>
  <c r="G3" i="3" l="1"/>
  <c r="G2" i="3"/>
  <c r="N22" i="1" l="1"/>
  <c r="K22" i="1"/>
  <c r="F3" i="4"/>
  <c r="F2" i="4"/>
  <c r="K14" i="1" l="1"/>
  <c r="N26" i="1" l="1"/>
  <c r="K17" i="1"/>
  <c r="N14" i="1"/>
  <c r="N17" i="1" s="1"/>
  <c r="N24" i="1" l="1"/>
  <c r="N28" i="1" l="1"/>
  <c r="N31" i="1" l="1"/>
  <c r="N35" i="1" s="1"/>
  <c r="K24" i="1"/>
  <c r="K28" i="1" s="1"/>
  <c r="K31" i="1" s="1"/>
</calcChain>
</file>

<file path=xl/sharedStrings.xml><?xml version="1.0" encoding="utf-8"?>
<sst xmlns="http://schemas.openxmlformats.org/spreadsheetml/2006/main" count="286" uniqueCount="174">
  <si>
    <t>Nevada Gaming Control Board</t>
  </si>
  <si>
    <t xml:space="preserve">On Hand </t>
  </si>
  <si>
    <t xml:space="preserve">Next Business Day </t>
  </si>
  <si>
    <t>Cash Available</t>
  </si>
  <si>
    <t xml:space="preserve">Cash in cage </t>
  </si>
  <si>
    <t>1a</t>
  </si>
  <si>
    <t>1b</t>
  </si>
  <si>
    <t>2a</t>
  </si>
  <si>
    <t>2b</t>
  </si>
  <si>
    <t>3a</t>
  </si>
  <si>
    <t>3b</t>
  </si>
  <si>
    <t>Cash on casino floor</t>
  </si>
  <si>
    <t>4a</t>
  </si>
  <si>
    <t>4b</t>
  </si>
  <si>
    <t>7a</t>
  </si>
  <si>
    <t>7b</t>
  </si>
  <si>
    <t>Required Bankroll</t>
  </si>
  <si>
    <t>X</t>
  </si>
  <si>
    <t>8a</t>
  </si>
  <si>
    <t>8b</t>
  </si>
  <si>
    <t>Per game / per machine requirement</t>
  </si>
  <si>
    <t>Total bankroll requirement</t>
  </si>
  <si>
    <t>11a</t>
  </si>
  <si>
    <t>11b</t>
  </si>
  <si>
    <t>Cash excess / (deficiency)</t>
  </si>
  <si>
    <t>Corporate treasury funds</t>
  </si>
  <si>
    <t>(if waiver granted)</t>
  </si>
  <si>
    <t>NOTE:</t>
  </si>
  <si>
    <t>Regulation 6.150 Bankroll Requirement</t>
  </si>
  <si>
    <t>Formula, page 2</t>
  </si>
  <si>
    <t xml:space="preserve">Slot Requirement </t>
  </si>
  <si>
    <t>Denomination</t>
  </si>
  <si>
    <t># of Machines</t>
  </si>
  <si>
    <t>d</t>
  </si>
  <si>
    <t xml:space="preserve">  Total slot requirement</t>
  </si>
  <si>
    <t>a</t>
  </si>
  <si>
    <t>b</t>
  </si>
  <si>
    <t>c</t>
  </si>
  <si>
    <t>e</t>
  </si>
  <si>
    <t>Variable Amounts Requirements</t>
  </si>
  <si>
    <t>Other progressives</t>
  </si>
  <si>
    <t>Contest / tournament payout liability</t>
  </si>
  <si>
    <t>h</t>
  </si>
  <si>
    <t>Periodic payment liabilities</t>
  </si>
  <si>
    <t xml:space="preserve">  Total variable amounts requirement</t>
  </si>
  <si>
    <t>Other</t>
  </si>
  <si>
    <t xml:space="preserve">Per Machine Requirement </t>
  </si>
  <si>
    <t>Miscellaneous promotions</t>
  </si>
  <si>
    <t>Adjusted cash excess / (deficiency)</t>
  </si>
  <si>
    <t>(50% - On Hand; 100% - Next Business Day)</t>
  </si>
  <si>
    <t>6a</t>
  </si>
  <si>
    <t>6b</t>
  </si>
  <si>
    <t>5a</t>
  </si>
  <si>
    <t>5b</t>
  </si>
  <si>
    <t>10a</t>
  </si>
  <si>
    <t>10b</t>
  </si>
  <si>
    <t>Slot Route Operators Only</t>
  </si>
  <si>
    <t xml:space="preserve">Regulation 6.150 Bankroll Calculation </t>
  </si>
  <si>
    <t>Net Cash available</t>
  </si>
  <si>
    <t>Date Prepared For:</t>
  </si>
  <si>
    <r>
      <t>Cash in bank</t>
    </r>
    <r>
      <rPr>
        <sz val="10"/>
        <rFont val="Arial"/>
        <family val="2"/>
      </rPr>
      <t xml:space="preserve"> (use of Column 3a requires prior approval)</t>
    </r>
  </si>
  <si>
    <t>Gross Cash available</t>
  </si>
  <si>
    <t>Regulation 5.225 (20)(b) liability</t>
  </si>
  <si>
    <t>Regulation 5A.125 reserve amount</t>
  </si>
  <si>
    <t>Denom</t>
  </si>
  <si>
    <t>Amount</t>
  </si>
  <si>
    <t>Type</t>
  </si>
  <si>
    <t>Drawer</t>
  </si>
  <si>
    <t>Banded</t>
  </si>
  <si>
    <t>Currency</t>
  </si>
  <si>
    <t>Coin</t>
  </si>
  <si>
    <t>Cash</t>
  </si>
  <si>
    <t>Bagged $50</t>
  </si>
  <si>
    <t>Bagged $100</t>
  </si>
  <si>
    <t>Bagged $500</t>
  </si>
  <si>
    <t>Bagged $200</t>
  </si>
  <si>
    <t>Wrapped</t>
  </si>
  <si>
    <t>Jetsort</t>
  </si>
  <si>
    <t>-</t>
  </si>
  <si>
    <t>Total</t>
  </si>
  <si>
    <t>Note</t>
  </si>
  <si>
    <t>Loose Coin</t>
  </si>
  <si>
    <t>Prior Year Revenue</t>
  </si>
  <si>
    <t>Month</t>
  </si>
  <si>
    <t>Mute Bills</t>
  </si>
  <si>
    <t>Bank Bags</t>
  </si>
  <si>
    <t>Line 1: On Hand + Next Day.</t>
  </si>
  <si>
    <t>Line 1: Next Day only.</t>
  </si>
  <si>
    <t>Remption Kiosk</t>
  </si>
  <si>
    <t>Bill Dispenser Safe</t>
  </si>
  <si>
    <t>Jackpot Dispensing Unit</t>
  </si>
  <si>
    <t>ATM</t>
  </si>
  <si>
    <t>Total Machine</t>
  </si>
  <si>
    <t>Total Cash in Bank</t>
  </si>
  <si>
    <t>Nonrestricted-2020</t>
  </si>
  <si>
    <t>SRO Restricted Space Lease 2020</t>
  </si>
  <si>
    <t>SRO Restricted Participation 2020</t>
  </si>
  <si>
    <t>Account</t>
  </si>
  <si>
    <t>WF Operations</t>
  </si>
  <si>
    <t>BOF Operations</t>
  </si>
  <si>
    <t xml:space="preserve">Bank Book Balance </t>
  </si>
  <si>
    <t>Checks</t>
  </si>
  <si>
    <t># of Locations</t>
  </si>
  <si>
    <t>Location Type</t>
  </si>
  <si>
    <t>Restricted Space Lease</t>
  </si>
  <si>
    <t>Restricted Particpation</t>
  </si>
  <si>
    <t>Total # of Location</t>
  </si>
  <si>
    <t>Highest Route Payout</t>
  </si>
  <si>
    <t>(a)</t>
  </si>
  <si>
    <t>(b)</t>
  </si>
  <si>
    <t>(a) * (b) =</t>
  </si>
  <si>
    <t>Currency Total</t>
  </si>
  <si>
    <t>Line 3a.</t>
  </si>
  <si>
    <t>Line 2</t>
  </si>
  <si>
    <t>Line 7</t>
  </si>
  <si>
    <t>SRO</t>
  </si>
  <si>
    <t>2024 Total Win</t>
  </si>
  <si>
    <t>Ecl Gaming</t>
  </si>
  <si>
    <t>Best Bet Products, Inc.</t>
  </si>
  <si>
    <t>Average Mach Count</t>
  </si>
  <si>
    <t>Number of Locations</t>
  </si>
  <si>
    <t>Bilbray Gaming LLC</t>
  </si>
  <si>
    <t>Cardivan, LLC</t>
  </si>
  <si>
    <t>AGS</t>
  </si>
  <si>
    <t>Notes</t>
  </si>
  <si>
    <t>Distributing Leased Machines.</t>
  </si>
  <si>
    <t>Ainsworth Ltd.</t>
  </si>
  <si>
    <t>Ainsworth Inc.</t>
  </si>
  <si>
    <t>Century Gaming</t>
  </si>
  <si>
    <t>Corral Country Coin</t>
  </si>
  <si>
    <t>Coxman Gaming, LLC</t>
  </si>
  <si>
    <t>Crawford Coin, Inc.</t>
  </si>
  <si>
    <t>Desimone Gaming Inc.</t>
  </si>
  <si>
    <t>Dynasty Games</t>
  </si>
  <si>
    <t>Elkada Slots</t>
  </si>
  <si>
    <t>Empire Gaming, LLC</t>
  </si>
  <si>
    <t>Everi Games Inc.</t>
  </si>
  <si>
    <t>Fifth Street Gaming, LLC</t>
  </si>
  <si>
    <t>Not utilizing SRO license.</t>
  </si>
  <si>
    <t>Golden Nugget</t>
  </si>
  <si>
    <t>Golden Route Operations</t>
  </si>
  <si>
    <t>NR and R locations are reported.</t>
  </si>
  <si>
    <t>IGT</t>
  </si>
  <si>
    <t>Incredible Technologies, Inc.</t>
  </si>
  <si>
    <t>Interblock D.o.o.</t>
  </si>
  <si>
    <t>Interblock USA L.c.</t>
  </si>
  <si>
    <t>Distributing Leased Machines; NR and R locations are reported.</t>
  </si>
  <si>
    <t>International Network In Advance Gaming Inc</t>
  </si>
  <si>
    <t>Konami</t>
  </si>
  <si>
    <t>Leisure Gaming Sro</t>
  </si>
  <si>
    <t>NR locations are reported.</t>
  </si>
  <si>
    <t>Light &amp; Wonder</t>
  </si>
  <si>
    <t>M1 Gaming LLC</t>
  </si>
  <si>
    <t>Market Gaming, LLC</t>
  </si>
  <si>
    <t>Per slot machine gaming requirements</t>
  </si>
  <si>
    <t>Slot Route Operators</t>
  </si>
  <si>
    <r>
      <t xml:space="preserve">Gross gaming revenue (GGR) </t>
    </r>
    <r>
      <rPr>
        <sz val="10"/>
        <rFont val="Arial"/>
        <family val="2"/>
      </rPr>
      <t>(prior business year)</t>
    </r>
  </si>
  <si>
    <t>1 - All shaded cells contain formulas and cross references and do not require input.  All other cells should be completed.</t>
  </si>
  <si>
    <t>2 - If GGR is greater than or equal to Group 1 threshold, the highest slot payout is 15% of the calculated total amount. 
     If GGR is less than Group 1 threshold, the highest slot payout is 10% of the calculated amount.</t>
  </si>
  <si>
    <t xml:space="preserve">f </t>
  </si>
  <si>
    <t xml:space="preserve">g </t>
  </si>
  <si>
    <t xml:space="preserve">Total highest slot payout </t>
  </si>
  <si>
    <t>Step 15(a) Worksheet</t>
  </si>
  <si>
    <t>Sum of the largest slot payouts at all locations</t>
  </si>
  <si>
    <t>Group I threshold</t>
  </si>
  <si>
    <t>Percentage used based on GGR (Note: 2)</t>
  </si>
  <si>
    <t xml:space="preserve">Enter the highest individual slot payout at any restricted location </t>
  </si>
  <si>
    <t>Calculated highest slot payout based on GGR</t>
  </si>
  <si>
    <t xml:space="preserve">Highest slot payout to be utilized in 15(a) </t>
  </si>
  <si>
    <t>Greater of line 2 or line 3</t>
  </si>
  <si>
    <t xml:space="preserve">   Less: customer deposits</t>
  </si>
  <si>
    <t>Variable amounts requirement (see calculation from step 15)</t>
  </si>
  <si>
    <t>If SRO is operator of an inter-casino linked system, add progressive amount of each linked system and enter the sum.</t>
  </si>
  <si>
    <t>Formula Effective 11/1/2025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</si>
</sst>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/>
    <xf numFmtId="164" fontId="4" fillId="0" borderId="0" xfId="1" applyNumberFormat="1" applyFont="1" applyFill="1" applyBorder="1"/>
    <xf numFmtId="164" fontId="5" fillId="0" borderId="1" xfId="1" applyNumberFormat="1" applyFont="1" applyFill="1" applyBorder="1" applyAlignment="1">
      <alignment horizontal="center"/>
    </xf>
    <xf numFmtId="164" fontId="4" fillId="0" borderId="0" xfId="1" applyNumberFormat="1" applyFont="1" applyFill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44" fontId="4" fillId="0" borderId="0" xfId="2" applyFont="1" applyFill="1"/>
    <xf numFmtId="1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64" fontId="5" fillId="0" borderId="0" xfId="1" applyNumberFormat="1" applyFont="1" applyFill="1" applyBorder="1" applyAlignment="1">
      <alignment horizontal="center"/>
    </xf>
    <xf numFmtId="165" fontId="4" fillId="0" borderId="0" xfId="3" applyNumberFormat="1" applyFont="1" applyFill="1"/>
    <xf numFmtId="164" fontId="4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164" fontId="4" fillId="2" borderId="1" xfId="1" applyNumberFormat="1" applyFont="1" applyFill="1" applyBorder="1"/>
    <xf numFmtId="164" fontId="4" fillId="2" borderId="1" xfId="2" applyNumberFormat="1" applyFont="1" applyFill="1" applyBorder="1"/>
    <xf numFmtId="164" fontId="4" fillId="2" borderId="1" xfId="0" applyNumberFormat="1" applyFont="1" applyFill="1" applyBorder="1"/>
    <xf numFmtId="164" fontId="4" fillId="2" borderId="1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4" fillId="2" borderId="5" xfId="1" applyNumberFormat="1" applyFont="1" applyFill="1" applyBorder="1" applyAlignment="1">
      <alignment horizontal="center"/>
    </xf>
    <xf numFmtId="0" fontId="1" fillId="0" borderId="0" xfId="0" applyFont="1"/>
    <xf numFmtId="14" fontId="4" fillId="0" borderId="0" xfId="0" applyNumberFormat="1" applyFont="1"/>
    <xf numFmtId="0" fontId="11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4" fillId="0" borderId="1" xfId="1" applyNumberFormat="1" applyFont="1" applyFill="1" applyBorder="1" applyAlignment="1" applyProtection="1">
      <alignment horizontal="center"/>
      <protection locked="0"/>
    </xf>
    <xf numFmtId="164" fontId="4" fillId="0" borderId="0" xfId="1" applyNumberFormat="1" applyFont="1" applyFill="1" applyProtection="1"/>
    <xf numFmtId="164" fontId="5" fillId="0" borderId="1" xfId="1" applyNumberFormat="1" applyFont="1" applyFill="1" applyBorder="1" applyAlignment="1" applyProtection="1">
      <alignment horizontal="center"/>
    </xf>
    <xf numFmtId="164" fontId="11" fillId="0" borderId="1" xfId="1" applyNumberFormat="1" applyFont="1" applyFill="1" applyBorder="1" applyProtection="1">
      <protection locked="0"/>
    </xf>
    <xf numFmtId="41" fontId="4" fillId="0" borderId="1" xfId="2" applyNumberFormat="1" applyFont="1" applyFill="1" applyBorder="1" applyProtection="1">
      <protection locked="0"/>
    </xf>
    <xf numFmtId="44" fontId="0" fillId="0" borderId="0" xfId="2" applyFont="1"/>
    <xf numFmtId="0" fontId="13" fillId="0" borderId="0" xfId="0" applyFont="1"/>
    <xf numFmtId="44" fontId="13" fillId="0" borderId="0" xfId="2" applyFont="1"/>
    <xf numFmtId="43" fontId="0" fillId="0" borderId="0" xfId="1" applyFont="1"/>
    <xf numFmtId="43" fontId="13" fillId="0" borderId="0" xfId="1" applyFont="1"/>
    <xf numFmtId="0" fontId="3" fillId="0" borderId="0" xfId="0" applyFont="1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right"/>
    </xf>
    <xf numFmtId="164" fontId="4" fillId="0" borderId="2" xfId="1" applyNumberFormat="1" applyFont="1" applyFill="1" applyBorder="1" applyAlignment="1" applyProtection="1">
      <alignment horizontal="center"/>
      <protection locked="0"/>
    </xf>
    <xf numFmtId="0" fontId="13" fillId="0" borderId="8" xfId="0" applyFont="1" applyBorder="1"/>
    <xf numFmtId="0" fontId="0" fillId="0" borderId="6" xfId="0" applyBorder="1"/>
    <xf numFmtId="44" fontId="0" fillId="0" borderId="6" xfId="2" applyFont="1" applyBorder="1"/>
    <xf numFmtId="44" fontId="0" fillId="3" borderId="6" xfId="2" applyFont="1" applyFill="1" applyBorder="1"/>
    <xf numFmtId="44" fontId="1" fillId="0" borderId="6" xfId="2" applyFont="1" applyBorder="1"/>
    <xf numFmtId="0" fontId="1" fillId="0" borderId="6" xfId="0" applyFont="1" applyBorder="1"/>
    <xf numFmtId="44" fontId="0" fillId="4" borderId="6" xfId="2" applyFont="1" applyFill="1" applyBorder="1"/>
    <xf numFmtId="43" fontId="0" fillId="3" borderId="0" xfId="1" applyFont="1" applyFill="1"/>
    <xf numFmtId="43" fontId="0" fillId="3" borderId="6" xfId="1" applyFont="1" applyFill="1" applyBorder="1"/>
    <xf numFmtId="0" fontId="0" fillId="0" borderId="8" xfId="0" applyBorder="1"/>
    <xf numFmtId="0" fontId="0" fillId="3" borderId="0" xfId="0" applyFill="1"/>
    <xf numFmtId="43" fontId="0" fillId="0" borderId="0" xfId="0" applyNumberFormat="1"/>
    <xf numFmtId="0" fontId="1" fillId="0" borderId="0" xfId="0" applyFont="1" applyAlignment="1">
      <alignment horizontal="right"/>
    </xf>
    <xf numFmtId="44" fontId="13" fillId="0" borderId="5" xfId="2" applyFont="1" applyBorder="1"/>
    <xf numFmtId="44" fontId="0" fillId="0" borderId="5" xfId="2" applyFont="1" applyBorder="1"/>
    <xf numFmtId="0" fontId="1" fillId="0" borderId="8" xfId="0" applyFont="1" applyBorder="1"/>
    <xf numFmtId="0" fontId="13" fillId="0" borderId="5" xfId="0" applyFont="1" applyBorder="1"/>
    <xf numFmtId="43" fontId="0" fillId="0" borderId="5" xfId="1" applyFont="1" applyBorder="1"/>
    <xf numFmtId="0" fontId="0" fillId="0" borderId="0" xfId="0" applyAlignment="1">
      <alignment wrapText="1"/>
    </xf>
    <xf numFmtId="3" fontId="0" fillId="0" borderId="0" xfId="0" applyNumberFormat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11" fillId="0" borderId="1" xfId="1" applyNumberFormat="1" applyFont="1" applyFill="1" applyBorder="1" applyProtection="1">
      <protection locked="0"/>
    </xf>
    <xf numFmtId="164" fontId="4" fillId="0" borderId="0" xfId="1" applyNumberFormat="1" applyFont="1" applyFill="1" applyBorder="1" applyProtection="1"/>
    <xf numFmtId="164" fontId="5" fillId="0" borderId="9" xfId="1" applyNumberFormat="1" applyFont="1" applyFill="1" applyBorder="1" applyAlignment="1" applyProtection="1">
      <alignment horizontal="center"/>
    </xf>
    <xf numFmtId="164" fontId="4" fillId="0" borderId="10" xfId="1" applyNumberFormat="1" applyFont="1" applyFill="1" applyBorder="1" applyProtection="1"/>
    <xf numFmtId="164" fontId="5" fillId="0" borderId="4" xfId="1" applyNumberFormat="1" applyFont="1" applyFill="1" applyBorder="1" applyAlignment="1">
      <alignment horizontal="center"/>
    </xf>
    <xf numFmtId="164" fontId="11" fillId="0" borderId="4" xfId="1" applyNumberFormat="1" applyFont="1" applyFill="1" applyBorder="1" applyProtection="1">
      <protection locked="0"/>
    </xf>
    <xf numFmtId="164" fontId="11" fillId="0" borderId="0" xfId="1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164" fontId="5" fillId="0" borderId="11" xfId="1" applyNumberFormat="1" applyFont="1" applyFill="1" applyBorder="1" applyAlignment="1" applyProtection="1">
      <alignment horizontal="center"/>
    </xf>
    <xf numFmtId="164" fontId="11" fillId="0" borderId="11" xfId="1" applyNumberFormat="1" applyFont="1" applyFill="1" applyBorder="1" applyProtection="1">
      <protection locked="0"/>
    </xf>
    <xf numFmtId="164" fontId="5" fillId="0" borderId="0" xfId="1" applyNumberFormat="1" applyFont="1" applyFill="1" applyBorder="1" applyAlignment="1" applyProtection="1">
      <alignment horizontal="center"/>
    </xf>
    <xf numFmtId="0" fontId="0" fillId="0" borderId="11" xfId="0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9" fontId="4" fillId="2" borderId="7" xfId="3" applyFont="1" applyFill="1" applyBorder="1" applyAlignment="1">
      <alignment horizontal="right"/>
    </xf>
    <xf numFmtId="0" fontId="5" fillId="0" borderId="11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11" fillId="0" borderId="7" xfId="1" applyNumberFormat="1" applyFont="1" applyFill="1" applyBorder="1" applyProtection="1">
      <protection locked="0"/>
    </xf>
    <xf numFmtId="3" fontId="11" fillId="0" borderId="11" xfId="1" applyNumberFormat="1" applyFont="1" applyFill="1" applyBorder="1" applyProtection="1">
      <protection locked="0"/>
    </xf>
    <xf numFmtId="3" fontId="11" fillId="0" borderId="0" xfId="1" applyNumberFormat="1" applyFont="1" applyFill="1" applyBorder="1" applyProtection="1">
      <protection locked="0"/>
    </xf>
    <xf numFmtId="3" fontId="4" fillId="2" borderId="1" xfId="3" applyNumberFormat="1" applyFont="1" applyFill="1" applyBorder="1" applyAlignment="1">
      <alignment horizontal="right"/>
    </xf>
    <xf numFmtId="3" fontId="4" fillId="2" borderId="1" xfId="1" applyNumberFormat="1" applyFont="1" applyFill="1" applyBorder="1"/>
    <xf numFmtId="3" fontId="4" fillId="0" borderId="0" xfId="0" applyNumberFormat="1" applyFont="1"/>
    <xf numFmtId="3" fontId="11" fillId="0" borderId="1" xfId="1" applyNumberFormat="1" applyFont="1" applyFill="1" applyBorder="1" applyProtection="1">
      <protection locked="0"/>
    </xf>
    <xf numFmtId="3" fontId="4" fillId="0" borderId="0" xfId="3" applyNumberFormat="1" applyFont="1" applyFill="1" applyBorder="1" applyAlignment="1">
      <alignment horizontal="right"/>
    </xf>
    <xf numFmtId="3" fontId="4" fillId="0" borderId="0" xfId="1" applyNumberFormat="1" applyFont="1" applyFill="1" applyBorder="1"/>
    <xf numFmtId="3" fontId="4" fillId="0" borderId="1" xfId="1" applyNumberFormat="1" applyFont="1" applyFill="1" applyBorder="1"/>
    <xf numFmtId="164" fontId="4" fillId="0" borderId="12" xfId="1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14" fontId="4" fillId="0" borderId="2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166" fontId="4" fillId="2" borderId="2" xfId="1" applyNumberFormat="1" applyFont="1" applyFill="1" applyBorder="1" applyAlignment="1">
      <alignment horizontal="right"/>
    </xf>
    <xf numFmtId="166" fontId="4" fillId="2" borderId="6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472440</xdr:colOff>
      <xdr:row>54</xdr:row>
      <xdr:rowOff>7620</xdr:rowOff>
    </xdr:from>
    <xdr:to>
      <xdr:col>8</xdr:col>
      <xdr:colOff>708660</xdr:colOff>
      <xdr:row>54</xdr:row>
      <xdr:rowOff>175260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3413760" y="11094720"/>
          <a:ext cx="23622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b" anchorCtr="1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175260</xdr:colOff>
      <xdr:row>54</xdr:row>
      <xdr:rowOff>15240</xdr:rowOff>
    </xdr:from>
    <xdr:to>
      <xdr:col>7</xdr:col>
      <xdr:colOff>411480</xdr:colOff>
      <xdr:row>54</xdr:row>
      <xdr:rowOff>182880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2522220" y="11102340"/>
          <a:ext cx="23622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b" anchorCtr="1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4"/>
  <sheetViews>
    <sheetView tabSelected="1" zoomScaleNormal="100" workbookViewId="0">
      <selection activeCell="F7" sqref="F7"/>
    </sheetView>
  </sheetViews>
  <sheetFormatPr defaultColWidth="9.109375" defaultRowHeight="13.2" x14ac:dyDescent="0.25"/>
  <cols>
    <col min="1" max="1" width="1.44140625" customWidth="1"/>
    <col min="2" max="3" width="1.33203125" customWidth="1"/>
    <col min="4" max="4" width="1.6640625" customWidth="1"/>
    <col min="5" max="5" width="10.88671875" customWidth="1"/>
    <col min="6" max="6" width="25.21875" customWidth="1"/>
    <col min="7" max="7" width="6.5546875" customWidth="1"/>
    <col min="8" max="8" width="12.44140625" customWidth="1"/>
    <col min="9" max="9" width="15.21875" customWidth="1"/>
    <col min="10" max="10" width="3.6640625" customWidth="1"/>
    <col min="11" max="11" width="17.5546875" customWidth="1"/>
    <col min="12" max="12" width="2" customWidth="1"/>
    <col min="13" max="13" width="3.6640625" customWidth="1"/>
    <col min="14" max="14" width="15.109375" customWidth="1"/>
  </cols>
  <sheetData>
    <row r="1" spans="1:19" ht="17.399999999999999" x14ac:dyDescent="0.3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9" ht="17.399999999999999" x14ac:dyDescent="0.3">
      <c r="A2" s="107" t="s">
        <v>57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9" ht="17.399999999999999" x14ac:dyDescent="0.3">
      <c r="A3" s="107" t="s">
        <v>173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9" ht="17.399999999999999" x14ac:dyDescent="0.3">
      <c r="A4" s="107" t="s">
        <v>155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9" ht="17.399999999999999" customHeight="1" x14ac:dyDescent="0.3">
      <c r="C5" s="18"/>
      <c r="D5" s="18"/>
      <c r="E5" s="49"/>
      <c r="F5" s="49"/>
      <c r="G5" s="49"/>
      <c r="H5" s="18"/>
      <c r="I5" s="6"/>
      <c r="J5" s="49"/>
      <c r="K5" s="49"/>
      <c r="L5" s="49"/>
      <c r="M5" s="49"/>
      <c r="N5" s="49"/>
    </row>
    <row r="6" spans="1:19" ht="17.399999999999999" customHeight="1" x14ac:dyDescent="0.3">
      <c r="C6" s="18"/>
      <c r="D6" s="18"/>
      <c r="E6" s="49"/>
      <c r="F6" s="49"/>
      <c r="G6" s="49"/>
      <c r="H6" s="18"/>
      <c r="I6" s="36"/>
      <c r="J6" s="49"/>
      <c r="K6" s="49"/>
      <c r="L6" s="49"/>
      <c r="M6" s="49"/>
      <c r="N6" s="49"/>
    </row>
    <row r="7" spans="1:19" ht="15" x14ac:dyDescent="0.25">
      <c r="C7" s="18"/>
      <c r="D7" s="18"/>
      <c r="E7" s="34"/>
      <c r="F7" s="1"/>
      <c r="G7" s="1"/>
      <c r="H7" s="1"/>
      <c r="I7" s="51" t="s">
        <v>59</v>
      </c>
      <c r="J7" s="6"/>
      <c r="K7" s="110"/>
      <c r="L7" s="111"/>
      <c r="M7" s="111"/>
      <c r="N7" s="112"/>
    </row>
    <row r="8" spans="1:19" ht="15" x14ac:dyDescent="0.25">
      <c r="C8" s="18"/>
      <c r="D8" s="18"/>
      <c r="E8" s="1"/>
      <c r="F8" s="1"/>
      <c r="G8" s="1"/>
      <c r="H8" s="1"/>
      <c r="I8" s="1"/>
      <c r="J8" s="6"/>
      <c r="L8" s="1"/>
      <c r="M8" s="6"/>
      <c r="N8" s="11"/>
    </row>
    <row r="9" spans="1:19" ht="30" x14ac:dyDescent="0.25">
      <c r="C9" s="18"/>
      <c r="D9" s="18"/>
      <c r="F9" s="1"/>
      <c r="G9" s="1"/>
      <c r="H9" s="1"/>
      <c r="I9" s="1"/>
      <c r="J9" s="6"/>
      <c r="K9" s="11" t="s">
        <v>1</v>
      </c>
      <c r="L9" s="1"/>
      <c r="M9" s="6"/>
      <c r="N9" s="19" t="s">
        <v>2</v>
      </c>
    </row>
    <row r="10" spans="1:19" ht="15.6" x14ac:dyDescent="0.3">
      <c r="C10" s="18"/>
      <c r="D10" s="18"/>
      <c r="E10" s="20" t="s">
        <v>3</v>
      </c>
      <c r="F10" s="1"/>
      <c r="G10" s="1"/>
      <c r="H10" s="1"/>
      <c r="I10" s="1"/>
      <c r="J10" s="6"/>
      <c r="K10" s="1"/>
      <c r="L10" s="1"/>
      <c r="M10" s="6"/>
      <c r="N10" s="1"/>
    </row>
    <row r="11" spans="1:19" ht="15" x14ac:dyDescent="0.25">
      <c r="A11" s="106">
        <v>1</v>
      </c>
      <c r="B11" s="105"/>
      <c r="C11" s="18"/>
      <c r="D11" s="18"/>
      <c r="E11" s="1" t="s">
        <v>4</v>
      </c>
      <c r="F11" s="1"/>
      <c r="G11" s="1"/>
      <c r="H11" s="1"/>
      <c r="I11" s="2"/>
      <c r="J11" s="3" t="s">
        <v>5</v>
      </c>
      <c r="K11" s="42"/>
      <c r="L11" s="40"/>
      <c r="M11" s="41" t="s">
        <v>6</v>
      </c>
      <c r="N11" s="42"/>
      <c r="Q11" s="50"/>
      <c r="S11" s="50"/>
    </row>
    <row r="12" spans="1:19" ht="15" x14ac:dyDescent="0.25">
      <c r="A12" s="108">
        <v>2</v>
      </c>
      <c r="B12" s="108"/>
      <c r="C12" s="18"/>
      <c r="D12" s="18"/>
      <c r="E12" s="1" t="s">
        <v>11</v>
      </c>
      <c r="F12" s="1"/>
      <c r="G12" s="1"/>
      <c r="H12" s="1"/>
      <c r="I12" s="2"/>
      <c r="J12" s="3" t="s">
        <v>7</v>
      </c>
      <c r="K12" s="42"/>
      <c r="L12" s="40"/>
      <c r="M12" s="41" t="s">
        <v>8</v>
      </c>
      <c r="N12" s="42"/>
    </row>
    <row r="13" spans="1:19" ht="15" x14ac:dyDescent="0.25">
      <c r="A13" s="108">
        <v>3</v>
      </c>
      <c r="B13" s="108"/>
      <c r="C13" s="18"/>
      <c r="D13" s="18"/>
      <c r="E13" s="35" t="s">
        <v>60</v>
      </c>
      <c r="F13" s="1"/>
      <c r="G13" s="1"/>
      <c r="H13" s="1"/>
      <c r="I13" s="1"/>
      <c r="J13" s="5" t="s">
        <v>9</v>
      </c>
      <c r="K13" s="42"/>
      <c r="L13" s="40"/>
      <c r="M13" s="5" t="s">
        <v>10</v>
      </c>
      <c r="N13" s="42"/>
    </row>
    <row r="14" spans="1:19" ht="15" x14ac:dyDescent="0.25">
      <c r="A14" s="108">
        <v>4</v>
      </c>
      <c r="B14" s="108"/>
      <c r="C14" s="18"/>
      <c r="D14" s="18"/>
      <c r="E14" s="1" t="s">
        <v>61</v>
      </c>
      <c r="F14" s="1"/>
      <c r="G14" s="1"/>
      <c r="H14" s="1"/>
      <c r="I14" s="1"/>
      <c r="J14" s="5" t="s">
        <v>12</v>
      </c>
      <c r="K14" s="27">
        <f>SUM(K11:K13)</f>
        <v>0</v>
      </c>
      <c r="L14" s="40"/>
      <c r="M14" s="5" t="s">
        <v>13</v>
      </c>
      <c r="N14" s="27">
        <f>SUM(N11:N13)</f>
        <v>0</v>
      </c>
    </row>
    <row r="15" spans="1:19" ht="15" x14ac:dyDescent="0.25">
      <c r="A15" s="106">
        <v>5</v>
      </c>
      <c r="B15" s="105"/>
      <c r="C15" s="18"/>
      <c r="D15" s="18"/>
      <c r="E15" s="1" t="s">
        <v>170</v>
      </c>
      <c r="F15" s="1"/>
      <c r="G15" s="1"/>
      <c r="H15" s="1"/>
      <c r="I15" s="1"/>
      <c r="J15" s="5" t="s">
        <v>52</v>
      </c>
      <c r="K15" s="42"/>
      <c r="L15" s="40"/>
      <c r="M15" s="5" t="s">
        <v>53</v>
      </c>
      <c r="N15" s="42"/>
    </row>
    <row r="16" spans="1:19" ht="15" x14ac:dyDescent="0.25">
      <c r="A16" s="37"/>
      <c r="B16" s="38"/>
      <c r="C16" s="18"/>
      <c r="D16" s="18"/>
      <c r="E16" s="33"/>
      <c r="F16" s="33"/>
      <c r="G16" s="33"/>
      <c r="H16" s="33"/>
      <c r="I16" s="33"/>
      <c r="J16" s="6"/>
      <c r="K16" s="4"/>
      <c r="L16" s="4"/>
      <c r="M16" s="6"/>
      <c r="N16" s="4"/>
    </row>
    <row r="17" spans="1:14" ht="15" x14ac:dyDescent="0.25">
      <c r="A17" s="106">
        <v>6</v>
      </c>
      <c r="B17" s="105"/>
      <c r="C17" s="18"/>
      <c r="D17" s="18"/>
      <c r="E17" s="35" t="s">
        <v>58</v>
      </c>
      <c r="F17" s="1"/>
      <c r="G17" s="1"/>
      <c r="H17" s="1"/>
      <c r="I17" s="1"/>
      <c r="J17" s="5" t="s">
        <v>50</v>
      </c>
      <c r="K17" s="27">
        <f>K14-K15</f>
        <v>0</v>
      </c>
      <c r="L17" s="4"/>
      <c r="M17" s="5" t="s">
        <v>51</v>
      </c>
      <c r="N17" s="27">
        <f>N14-N15</f>
        <v>0</v>
      </c>
    </row>
    <row r="18" spans="1:14" ht="15" x14ac:dyDescent="0.25">
      <c r="A18" s="38"/>
      <c r="B18" s="38"/>
      <c r="C18" s="18"/>
      <c r="D18" s="18"/>
      <c r="E18" s="1"/>
      <c r="F18" s="1"/>
      <c r="G18" s="1"/>
      <c r="H18" s="1"/>
      <c r="I18" s="1"/>
      <c r="J18" s="6"/>
      <c r="K18" s="1"/>
      <c r="L18" s="1"/>
      <c r="M18" s="6"/>
      <c r="N18" s="1"/>
    </row>
    <row r="19" spans="1:14" ht="15" x14ac:dyDescent="0.25">
      <c r="A19" s="38"/>
      <c r="B19" s="38"/>
      <c r="C19" s="18"/>
      <c r="D19" s="18"/>
      <c r="E19" s="1"/>
      <c r="F19" s="1"/>
      <c r="G19" s="1"/>
      <c r="H19" s="1"/>
      <c r="I19" s="1"/>
      <c r="J19" s="6"/>
      <c r="K19" s="1"/>
      <c r="L19" s="1"/>
      <c r="M19" s="6"/>
      <c r="N19" s="1"/>
    </row>
    <row r="20" spans="1:14" ht="15.6" x14ac:dyDescent="0.3">
      <c r="A20" s="38"/>
      <c r="B20" s="38"/>
      <c r="C20" s="18"/>
      <c r="D20" s="18"/>
      <c r="E20" s="20" t="s">
        <v>16</v>
      </c>
      <c r="F20" s="1"/>
      <c r="G20" s="1"/>
      <c r="H20" s="1"/>
      <c r="I20" s="1"/>
      <c r="J20" s="6"/>
      <c r="K20" s="1"/>
      <c r="L20" s="1"/>
      <c r="M20" s="6"/>
      <c r="N20" s="1"/>
    </row>
    <row r="21" spans="1:14" ht="15" x14ac:dyDescent="0.25">
      <c r="A21" s="106">
        <v>7</v>
      </c>
      <c r="B21" s="105"/>
      <c r="C21" s="18"/>
      <c r="D21" s="18"/>
      <c r="E21" s="1" t="s">
        <v>156</v>
      </c>
      <c r="F21" s="1"/>
      <c r="G21" s="1"/>
      <c r="H21" s="1"/>
      <c r="I21" s="1"/>
      <c r="J21" s="6"/>
      <c r="K21" s="7"/>
      <c r="L21" s="1"/>
      <c r="M21" s="6"/>
      <c r="N21" s="1"/>
    </row>
    <row r="22" spans="1:14" ht="15" x14ac:dyDescent="0.25">
      <c r="A22" s="37"/>
      <c r="B22" s="38"/>
      <c r="C22" s="18"/>
      <c r="D22" s="18"/>
      <c r="E22" s="1"/>
      <c r="F22" s="43"/>
      <c r="G22" s="11" t="s">
        <v>17</v>
      </c>
      <c r="H22" s="8">
        <v>0.01</v>
      </c>
      <c r="I22" s="1"/>
      <c r="J22" s="5" t="s">
        <v>14</v>
      </c>
      <c r="K22" s="28">
        <f>F22*0.1</f>
        <v>0</v>
      </c>
      <c r="L22" s="1"/>
      <c r="M22" s="5" t="s">
        <v>15</v>
      </c>
      <c r="N22" s="29">
        <f>F22*0.1</f>
        <v>0</v>
      </c>
    </row>
    <row r="23" spans="1:14" ht="15" x14ac:dyDescent="0.25">
      <c r="A23" s="37"/>
      <c r="B23" s="38"/>
      <c r="C23" s="18"/>
      <c r="D23" s="18"/>
      <c r="E23" s="1"/>
      <c r="F23" s="1"/>
      <c r="G23" s="1"/>
      <c r="H23" s="1"/>
      <c r="I23" s="1"/>
      <c r="J23" s="6"/>
      <c r="K23" s="1"/>
      <c r="L23" s="1"/>
      <c r="M23" s="6"/>
      <c r="N23" s="1"/>
    </row>
    <row r="24" spans="1:14" ht="15" x14ac:dyDescent="0.25">
      <c r="A24" s="106">
        <v>8</v>
      </c>
      <c r="B24" s="105"/>
      <c r="C24" s="18"/>
      <c r="D24" s="18"/>
      <c r="E24" s="1" t="s">
        <v>20</v>
      </c>
      <c r="F24" s="1"/>
      <c r="G24" s="1"/>
      <c r="H24" s="1"/>
      <c r="I24" s="1"/>
      <c r="J24" s="5" t="s">
        <v>18</v>
      </c>
      <c r="K24" s="27">
        <f>N24*0.5</f>
        <v>0</v>
      </c>
      <c r="L24" s="1"/>
      <c r="M24" s="5" t="s">
        <v>19</v>
      </c>
      <c r="N24" s="27">
        <f>N58</f>
        <v>0</v>
      </c>
    </row>
    <row r="25" spans="1:14" ht="15" x14ac:dyDescent="0.25">
      <c r="A25" s="37"/>
      <c r="B25" s="38"/>
      <c r="C25" s="18"/>
      <c r="D25" s="18"/>
      <c r="E25" s="1"/>
      <c r="F25" s="21" t="s">
        <v>49</v>
      </c>
      <c r="G25" s="22"/>
      <c r="H25" s="22"/>
      <c r="I25" s="9"/>
      <c r="J25" s="6"/>
      <c r="K25" s="1"/>
      <c r="L25" s="1"/>
      <c r="M25" s="6"/>
      <c r="N25" s="1"/>
    </row>
    <row r="26" spans="1:14" ht="15" x14ac:dyDescent="0.25">
      <c r="A26" s="106">
        <v>9</v>
      </c>
      <c r="B26" s="105"/>
      <c r="C26" s="18"/>
      <c r="D26" s="18"/>
      <c r="E26" s="1" t="s">
        <v>171</v>
      </c>
      <c r="F26" s="1"/>
      <c r="H26" s="1"/>
      <c r="I26" s="1"/>
      <c r="J26" s="6"/>
      <c r="K26" s="1"/>
      <c r="L26" s="1"/>
      <c r="M26" s="5">
        <v>9</v>
      </c>
      <c r="N26" s="27">
        <f>N69</f>
        <v>0</v>
      </c>
    </row>
    <row r="27" spans="1:14" ht="15" x14ac:dyDescent="0.25">
      <c r="A27" s="37"/>
      <c r="B27" s="38"/>
      <c r="C27" s="18"/>
      <c r="D27" s="18"/>
      <c r="E27" s="1"/>
      <c r="F27" s="1"/>
      <c r="G27" s="1"/>
      <c r="H27" s="1"/>
      <c r="I27" s="1"/>
      <c r="J27" s="6"/>
      <c r="K27" s="1"/>
      <c r="L27" s="1"/>
      <c r="M27" s="6"/>
      <c r="N27" s="1"/>
    </row>
    <row r="28" spans="1:14" ht="15" x14ac:dyDescent="0.25">
      <c r="A28" s="106">
        <v>10</v>
      </c>
      <c r="B28" s="105"/>
      <c r="C28" s="18"/>
      <c r="D28" s="18"/>
      <c r="E28" s="1" t="s">
        <v>21</v>
      </c>
      <c r="F28" s="1"/>
      <c r="G28" s="1"/>
      <c r="H28" s="1"/>
      <c r="I28" s="1"/>
      <c r="J28" s="5" t="s">
        <v>54</v>
      </c>
      <c r="K28" s="29">
        <f>K22+K24</f>
        <v>0</v>
      </c>
      <c r="L28" s="1"/>
      <c r="M28" s="5" t="s">
        <v>55</v>
      </c>
      <c r="N28" s="29">
        <f>N22+N24+N26</f>
        <v>0</v>
      </c>
    </row>
    <row r="29" spans="1:14" ht="15" x14ac:dyDescent="0.25">
      <c r="A29" s="37"/>
      <c r="B29" s="38"/>
      <c r="C29" s="18"/>
      <c r="D29" s="18"/>
      <c r="E29" s="1"/>
      <c r="F29" s="1"/>
      <c r="G29" s="1"/>
      <c r="I29" s="1"/>
      <c r="J29" s="6"/>
      <c r="K29" s="1"/>
      <c r="L29" s="1"/>
      <c r="M29" s="6"/>
      <c r="N29" s="1"/>
    </row>
    <row r="30" spans="1:14" ht="15" x14ac:dyDescent="0.25">
      <c r="A30" s="37"/>
      <c r="B30" s="38"/>
      <c r="C30" s="18"/>
      <c r="D30" s="18"/>
      <c r="E30" s="1"/>
      <c r="F30" s="1"/>
      <c r="G30" s="1"/>
      <c r="H30" s="1"/>
      <c r="I30" s="1"/>
      <c r="J30" s="6"/>
      <c r="K30" s="1"/>
      <c r="L30" s="1"/>
      <c r="M30" s="6"/>
      <c r="N30" s="1"/>
    </row>
    <row r="31" spans="1:14" ht="15" x14ac:dyDescent="0.25">
      <c r="A31" s="106">
        <v>11</v>
      </c>
      <c r="B31" s="105"/>
      <c r="C31" s="18"/>
      <c r="D31" s="18"/>
      <c r="E31" s="1" t="s">
        <v>24</v>
      </c>
      <c r="F31" s="1"/>
      <c r="G31" s="1"/>
      <c r="H31" s="1"/>
      <c r="I31" s="1"/>
      <c r="J31" s="5" t="s">
        <v>22</v>
      </c>
      <c r="K31" s="28">
        <f>K17-K28</f>
        <v>0</v>
      </c>
      <c r="L31" s="1"/>
      <c r="M31" s="5" t="s">
        <v>23</v>
      </c>
      <c r="N31" s="28">
        <f>N17-N28</f>
        <v>0</v>
      </c>
    </row>
    <row r="32" spans="1:14" ht="15" x14ac:dyDescent="0.25">
      <c r="A32" s="38"/>
      <c r="B32" s="38"/>
      <c r="C32" s="18"/>
      <c r="D32" s="18"/>
      <c r="E32" s="1"/>
      <c r="F32" s="1"/>
      <c r="G32" s="1"/>
      <c r="H32" s="1"/>
      <c r="I32" s="1"/>
      <c r="J32" s="6"/>
      <c r="K32" s="1"/>
      <c r="L32" s="1"/>
      <c r="M32" s="6"/>
      <c r="N32" s="1"/>
    </row>
    <row r="33" spans="1:14" ht="15" x14ac:dyDescent="0.25">
      <c r="A33" s="106">
        <v>12</v>
      </c>
      <c r="B33" s="105"/>
      <c r="C33" s="18"/>
      <c r="D33" s="18"/>
      <c r="E33" s="1" t="s">
        <v>25</v>
      </c>
      <c r="F33" s="1"/>
      <c r="G33" s="1"/>
      <c r="H33" s="1"/>
      <c r="I33" s="1"/>
      <c r="J33" s="6"/>
      <c r="K33" s="1"/>
      <c r="L33" s="1"/>
      <c r="M33" s="5">
        <v>12</v>
      </c>
      <c r="N33" s="77"/>
    </row>
    <row r="34" spans="1:14" ht="15" x14ac:dyDescent="0.25">
      <c r="A34" s="38"/>
      <c r="B34" s="38"/>
      <c r="C34" s="18"/>
      <c r="D34" s="18"/>
      <c r="E34" s="23"/>
      <c r="F34" s="116" t="s">
        <v>26</v>
      </c>
      <c r="G34" s="116"/>
      <c r="H34" s="116"/>
      <c r="I34" s="116"/>
      <c r="J34" s="24"/>
      <c r="K34" s="1"/>
      <c r="L34" s="1"/>
      <c r="M34" s="24"/>
      <c r="N34" s="1"/>
    </row>
    <row r="35" spans="1:14" ht="15" x14ac:dyDescent="0.25">
      <c r="A35" s="106">
        <v>13</v>
      </c>
      <c r="B35" s="105"/>
      <c r="C35" s="18"/>
      <c r="D35" s="18"/>
      <c r="E35" s="1" t="s">
        <v>48</v>
      </c>
      <c r="G35" s="1"/>
      <c r="H35" s="1"/>
      <c r="I35" s="1"/>
      <c r="J35" s="6"/>
      <c r="K35" s="1"/>
      <c r="L35" s="1"/>
      <c r="M35" s="5">
        <v>13</v>
      </c>
      <c r="N35" s="28">
        <f>N31+N33</f>
        <v>0</v>
      </c>
    </row>
    <row r="36" spans="1:14" ht="15" x14ac:dyDescent="0.25">
      <c r="C36" s="18"/>
      <c r="D36" s="18"/>
      <c r="E36" s="1"/>
      <c r="G36" s="1"/>
      <c r="H36" s="1"/>
      <c r="I36" s="1"/>
      <c r="J36" s="6"/>
      <c r="K36" s="1"/>
      <c r="L36" s="1"/>
      <c r="M36" s="6"/>
      <c r="N36" s="1"/>
    </row>
    <row r="37" spans="1:14" ht="15" x14ac:dyDescent="0.25">
      <c r="C37" s="18"/>
      <c r="D37" s="18"/>
      <c r="E37" s="1"/>
      <c r="G37" s="1"/>
      <c r="H37" s="1"/>
      <c r="I37" s="1"/>
      <c r="J37" s="6"/>
      <c r="K37" s="1"/>
      <c r="L37" s="1"/>
      <c r="M37" s="6"/>
      <c r="N37" s="1"/>
    </row>
    <row r="38" spans="1:14" ht="15" x14ac:dyDescent="0.25">
      <c r="A38" s="25" t="s">
        <v>27</v>
      </c>
      <c r="C38" s="18"/>
      <c r="D38" s="18"/>
      <c r="G38" s="1"/>
      <c r="H38" s="1"/>
      <c r="I38" s="1"/>
      <c r="J38" s="6"/>
      <c r="K38" s="1"/>
      <c r="L38" s="1"/>
      <c r="M38" s="6"/>
      <c r="N38" s="1"/>
    </row>
    <row r="39" spans="1:14" ht="15" x14ac:dyDescent="0.25">
      <c r="C39" s="18"/>
      <c r="D39" s="18"/>
      <c r="F39" s="1"/>
      <c r="G39" s="1"/>
      <c r="H39" s="1"/>
      <c r="I39" s="1"/>
      <c r="J39" s="6"/>
      <c r="K39" s="1"/>
      <c r="L39" s="1"/>
      <c r="M39" s="6"/>
      <c r="N39" s="1"/>
    </row>
    <row r="40" spans="1:14" ht="15" x14ac:dyDescent="0.25">
      <c r="A40" t="s">
        <v>157</v>
      </c>
      <c r="C40" s="18"/>
      <c r="D40" s="18"/>
      <c r="E40" s="1"/>
      <c r="F40" s="1"/>
      <c r="G40" s="1"/>
      <c r="H40" s="1"/>
      <c r="I40" s="1"/>
      <c r="J40" s="6"/>
      <c r="K40" s="1"/>
      <c r="L40" s="1"/>
      <c r="M40" s="6"/>
      <c r="N40" s="1"/>
    </row>
    <row r="41" spans="1:14" ht="15" x14ac:dyDescent="0.25">
      <c r="C41" s="18"/>
      <c r="D41" s="18"/>
      <c r="E41" s="1"/>
      <c r="F41" s="1"/>
      <c r="G41" s="1"/>
      <c r="H41" s="1"/>
      <c r="I41" s="1"/>
      <c r="J41" s="6"/>
      <c r="K41" s="1"/>
      <c r="L41" s="1"/>
      <c r="M41" s="6"/>
      <c r="N41" s="1"/>
    </row>
    <row r="42" spans="1:14" ht="15" x14ac:dyDescent="0.25">
      <c r="C42" s="18"/>
      <c r="D42" s="18"/>
      <c r="E42" s="1"/>
      <c r="F42" s="1"/>
      <c r="G42" s="1"/>
      <c r="H42" s="1"/>
      <c r="I42" s="1"/>
      <c r="J42" s="6"/>
      <c r="K42" s="1"/>
      <c r="L42" s="1"/>
      <c r="M42" s="6"/>
      <c r="N42" s="1"/>
    </row>
    <row r="43" spans="1:14" ht="15" x14ac:dyDescent="0.25">
      <c r="C43" s="18"/>
      <c r="D43" s="18"/>
      <c r="E43" s="1"/>
      <c r="F43" s="1"/>
      <c r="G43" s="1"/>
      <c r="H43" s="1"/>
      <c r="I43" s="1"/>
      <c r="J43" s="6"/>
      <c r="K43" s="1"/>
      <c r="L43" s="1"/>
      <c r="M43" s="6"/>
      <c r="N43" s="1"/>
    </row>
    <row r="44" spans="1:14" ht="15" x14ac:dyDescent="0.25">
      <c r="C44" s="18"/>
      <c r="D44" s="18"/>
      <c r="E44" s="1"/>
      <c r="F44" s="1"/>
      <c r="G44" s="1"/>
      <c r="H44" s="1"/>
      <c r="I44" s="1"/>
      <c r="J44" s="6"/>
      <c r="K44" s="1"/>
      <c r="L44" s="1"/>
      <c r="M44" s="6"/>
      <c r="N44" s="1"/>
    </row>
    <row r="45" spans="1:14" ht="15" x14ac:dyDescent="0.25">
      <c r="C45" s="18"/>
      <c r="D45" s="18"/>
      <c r="E45" s="1"/>
      <c r="F45" s="1"/>
      <c r="G45" s="1"/>
      <c r="H45" s="1"/>
      <c r="I45" s="1"/>
      <c r="J45" s="6"/>
      <c r="K45" s="1"/>
      <c r="L45" s="1"/>
      <c r="M45" s="6"/>
      <c r="N45" s="1"/>
    </row>
    <row r="46" spans="1:14" ht="15" x14ac:dyDescent="0.25">
      <c r="C46" s="18"/>
      <c r="D46" s="18"/>
      <c r="E46" s="1"/>
      <c r="F46" s="1"/>
      <c r="G46" s="1"/>
      <c r="H46" s="1"/>
      <c r="I46" s="1"/>
      <c r="J46" s="6"/>
      <c r="K46" s="1"/>
      <c r="L46" s="1"/>
      <c r="M46" s="6"/>
      <c r="N46" s="1"/>
    </row>
    <row r="47" spans="1:14" ht="15" x14ac:dyDescent="0.25">
      <c r="C47" s="18"/>
      <c r="D47" s="18"/>
      <c r="E47" s="1"/>
      <c r="F47" s="1"/>
      <c r="G47" s="1"/>
      <c r="H47" s="1"/>
      <c r="I47" s="1"/>
      <c r="J47" s="6"/>
      <c r="K47" s="1"/>
      <c r="L47" s="1"/>
      <c r="M47" s="6"/>
      <c r="N47" s="1"/>
    </row>
    <row r="48" spans="1:14" ht="15" x14ac:dyDescent="0.25">
      <c r="C48" s="18"/>
      <c r="D48" s="18"/>
      <c r="E48" s="1"/>
      <c r="F48" s="1"/>
      <c r="G48" s="1"/>
      <c r="H48" s="1"/>
      <c r="I48" s="1"/>
      <c r="J48" s="6"/>
      <c r="K48" s="1"/>
      <c r="L48" s="1"/>
      <c r="M48" s="6"/>
      <c r="N48" s="1"/>
    </row>
    <row r="49" spans="1:14" ht="15" x14ac:dyDescent="0.25">
      <c r="A49" t="s">
        <v>0</v>
      </c>
      <c r="C49" s="18"/>
      <c r="D49" s="18"/>
      <c r="E49" s="1"/>
      <c r="F49" s="1"/>
      <c r="G49" s="1"/>
      <c r="H49" s="1"/>
      <c r="I49" s="1"/>
      <c r="J49" s="6"/>
      <c r="K49" s="1"/>
      <c r="L49" s="1"/>
      <c r="M49" s="6"/>
      <c r="N49" s="1"/>
    </row>
    <row r="50" spans="1:14" ht="15" x14ac:dyDescent="0.25">
      <c r="A50" t="s">
        <v>28</v>
      </c>
      <c r="C50" s="18"/>
      <c r="D50" s="18"/>
      <c r="E50" s="1"/>
      <c r="F50" s="1"/>
      <c r="G50" s="1"/>
      <c r="H50" s="1"/>
      <c r="I50" s="1"/>
      <c r="J50" s="6"/>
      <c r="K50" s="1"/>
      <c r="L50" s="1"/>
      <c r="M50" s="6"/>
      <c r="N50" s="1"/>
    </row>
    <row r="51" spans="1:14" ht="15" x14ac:dyDescent="0.25">
      <c r="A51" t="s">
        <v>29</v>
      </c>
      <c r="C51" s="18"/>
      <c r="D51" s="18"/>
      <c r="E51" s="1"/>
      <c r="F51" s="1"/>
      <c r="G51" s="1"/>
      <c r="H51" s="1"/>
      <c r="I51" s="1"/>
      <c r="J51" s="6"/>
      <c r="K51" s="1"/>
      <c r="L51" s="1"/>
      <c r="M51" s="6"/>
      <c r="N51" s="1"/>
    </row>
    <row r="52" spans="1:14" ht="15" x14ac:dyDescent="0.25">
      <c r="C52" s="18"/>
      <c r="D52" s="18"/>
      <c r="E52" s="1"/>
      <c r="F52" s="1"/>
      <c r="G52" s="1"/>
      <c r="H52" s="1"/>
      <c r="I52" s="1"/>
      <c r="J52" s="6"/>
      <c r="K52" s="1"/>
      <c r="L52" s="1"/>
      <c r="M52" s="6"/>
      <c r="N52" s="1"/>
    </row>
    <row r="53" spans="1:14" ht="17.399999999999999" x14ac:dyDescent="0.3">
      <c r="C53" s="18"/>
      <c r="D53" s="18"/>
      <c r="E53" s="10" t="s">
        <v>154</v>
      </c>
      <c r="F53" s="1"/>
      <c r="G53" s="10"/>
      <c r="H53" s="10"/>
      <c r="I53" s="1"/>
      <c r="J53" s="6"/>
      <c r="K53" s="1"/>
      <c r="L53" s="1"/>
      <c r="M53" s="6"/>
      <c r="N53" s="1"/>
    </row>
    <row r="54" spans="1:14" ht="17.399999999999999" x14ac:dyDescent="0.3">
      <c r="C54" s="18"/>
      <c r="D54" s="18"/>
      <c r="E54" s="1"/>
      <c r="F54" s="10"/>
      <c r="G54" s="1"/>
      <c r="H54" s="1"/>
      <c r="I54" s="1"/>
      <c r="J54" s="6"/>
      <c r="K54" s="1"/>
      <c r="L54" s="1"/>
      <c r="M54" s="6"/>
      <c r="N54" s="1"/>
    </row>
    <row r="55" spans="1:14" ht="15.6" x14ac:dyDescent="0.3">
      <c r="A55" s="106">
        <v>14</v>
      </c>
      <c r="B55" s="105"/>
      <c r="C55" s="37"/>
      <c r="D55" s="18"/>
      <c r="E55" s="26" t="s">
        <v>30</v>
      </c>
      <c r="F55" s="1"/>
      <c r="G55" s="1"/>
      <c r="H55" s="11"/>
      <c r="I55" s="117"/>
      <c r="J55" s="117"/>
      <c r="K55" s="11"/>
      <c r="L55" s="1"/>
      <c r="M55" s="6"/>
      <c r="N55" s="1"/>
    </row>
    <row r="56" spans="1:14" ht="25.5" customHeight="1" x14ac:dyDescent="0.25">
      <c r="A56" s="37"/>
      <c r="B56" s="38"/>
      <c r="C56" s="37"/>
      <c r="D56" s="18"/>
      <c r="E56" s="115" t="s">
        <v>31</v>
      </c>
      <c r="F56" s="115"/>
      <c r="H56" s="12" t="s">
        <v>32</v>
      </c>
      <c r="I56" s="109" t="s">
        <v>46</v>
      </c>
      <c r="J56" s="109"/>
      <c r="K56" s="13"/>
      <c r="L56" s="1"/>
      <c r="M56" s="14"/>
      <c r="N56" s="1"/>
    </row>
    <row r="57" spans="1:14" ht="15" x14ac:dyDescent="0.25">
      <c r="A57" s="37"/>
      <c r="B57" s="37"/>
      <c r="C57" s="37"/>
      <c r="D57" s="18"/>
      <c r="E57" s="1" t="s">
        <v>56</v>
      </c>
      <c r="F57" s="1"/>
      <c r="H57" s="52"/>
      <c r="I57" s="113">
        <v>250</v>
      </c>
      <c r="J57" s="114"/>
      <c r="K57" s="103"/>
      <c r="L57" s="1"/>
      <c r="M57" s="15"/>
      <c r="N57" s="1"/>
    </row>
    <row r="58" spans="1:14" ht="15" x14ac:dyDescent="0.25">
      <c r="A58" s="37"/>
      <c r="B58" s="38"/>
      <c r="C58" s="38"/>
      <c r="D58" s="18"/>
      <c r="E58" s="1" t="s">
        <v>34</v>
      </c>
      <c r="F58" s="1"/>
      <c r="H58" s="1"/>
      <c r="I58" s="1"/>
      <c r="J58" s="6"/>
      <c r="K58" s="11"/>
      <c r="L58" s="1"/>
      <c r="M58" s="6"/>
      <c r="N58" s="31">
        <f>H57*I57</f>
        <v>0</v>
      </c>
    </row>
    <row r="59" spans="1:14" ht="15" x14ac:dyDescent="0.25">
      <c r="A59" s="37"/>
      <c r="B59" s="38"/>
      <c r="C59" s="37"/>
      <c r="D59" s="18"/>
      <c r="F59" s="1"/>
      <c r="H59" s="1"/>
      <c r="I59" s="11"/>
      <c r="J59" s="6"/>
      <c r="L59" s="1"/>
      <c r="M59" s="6"/>
      <c r="N59" s="1"/>
    </row>
    <row r="60" spans="1:14" ht="17.399999999999999" x14ac:dyDescent="0.3">
      <c r="A60" s="106">
        <v>15</v>
      </c>
      <c r="B60" s="105"/>
      <c r="C60" s="37"/>
      <c r="D60" s="18"/>
      <c r="E60" s="10" t="s">
        <v>39</v>
      </c>
      <c r="F60" s="1"/>
      <c r="G60" s="1"/>
      <c r="H60" s="1"/>
      <c r="I60" s="1"/>
      <c r="J60" s="6"/>
      <c r="K60" s="1"/>
      <c r="L60" s="1"/>
      <c r="M60" s="6"/>
      <c r="N60" s="1"/>
    </row>
    <row r="61" spans="1:14" ht="15" x14ac:dyDescent="0.25">
      <c r="C61" s="18"/>
      <c r="D61" s="18"/>
      <c r="E61" s="1"/>
      <c r="F61" s="1"/>
      <c r="G61" s="1"/>
      <c r="H61" s="1"/>
      <c r="I61" s="1"/>
      <c r="J61" s="6"/>
      <c r="K61" s="1"/>
      <c r="L61" s="1"/>
      <c r="M61" s="6"/>
      <c r="N61" s="16"/>
    </row>
    <row r="62" spans="1:14" ht="15" x14ac:dyDescent="0.25">
      <c r="B62" s="106" t="s">
        <v>35</v>
      </c>
      <c r="C62" s="105"/>
      <c r="D62" s="37"/>
      <c r="E62" s="1" t="s">
        <v>161</v>
      </c>
      <c r="F62" s="1"/>
      <c r="H62" s="1"/>
      <c r="I62" s="1"/>
      <c r="J62" s="6"/>
      <c r="K62" s="30">
        <f>+'15(a) Worksheet'!N19</f>
        <v>0</v>
      </c>
      <c r="L62" s="1"/>
      <c r="M62" s="6"/>
      <c r="N62" s="1"/>
    </row>
    <row r="63" spans="1:14" ht="15" x14ac:dyDescent="0.25">
      <c r="B63" s="106" t="s">
        <v>36</v>
      </c>
      <c r="C63" s="105"/>
      <c r="D63" s="18"/>
      <c r="E63" s="1" t="s">
        <v>40</v>
      </c>
      <c r="F63" s="1"/>
      <c r="G63" s="1"/>
      <c r="H63" s="1"/>
      <c r="I63" s="1"/>
      <c r="J63" s="6"/>
      <c r="K63" s="39"/>
      <c r="L63" s="1"/>
      <c r="M63" s="6"/>
      <c r="N63" s="1"/>
    </row>
    <row r="64" spans="1:14" ht="15" x14ac:dyDescent="0.25">
      <c r="B64" s="106" t="s">
        <v>37</v>
      </c>
      <c r="C64" s="105"/>
      <c r="D64" s="18"/>
      <c r="E64" s="1" t="s">
        <v>41</v>
      </c>
      <c r="F64" s="1"/>
      <c r="J64" s="6"/>
      <c r="K64" s="39"/>
      <c r="M64" s="6"/>
      <c r="N64" s="17"/>
    </row>
    <row r="65" spans="1:14" ht="15" x14ac:dyDescent="0.25">
      <c r="B65" s="106" t="s">
        <v>33</v>
      </c>
      <c r="C65" s="105"/>
      <c r="D65" s="18"/>
      <c r="E65" s="1" t="s">
        <v>47</v>
      </c>
      <c r="F65" s="1"/>
      <c r="J65" s="6"/>
      <c r="K65" s="39"/>
      <c r="M65" s="6"/>
      <c r="N65" s="17"/>
    </row>
    <row r="66" spans="1:14" ht="15" x14ac:dyDescent="0.25">
      <c r="B66" s="106" t="s">
        <v>38</v>
      </c>
      <c r="C66" s="105"/>
      <c r="D66" s="18"/>
      <c r="E66" s="1" t="s">
        <v>62</v>
      </c>
      <c r="J66" s="6"/>
      <c r="K66" s="39"/>
      <c r="M66" s="6"/>
    </row>
    <row r="67" spans="1:14" ht="15" x14ac:dyDescent="0.25">
      <c r="B67" s="104" t="s">
        <v>159</v>
      </c>
      <c r="C67" s="105"/>
      <c r="D67" s="18"/>
      <c r="E67" s="35" t="s">
        <v>63</v>
      </c>
      <c r="J67" s="6"/>
      <c r="K67" s="39"/>
      <c r="M67" s="6"/>
    </row>
    <row r="68" spans="1:14" ht="15" x14ac:dyDescent="0.25">
      <c r="B68" s="104" t="s">
        <v>160</v>
      </c>
      <c r="C68" s="105"/>
      <c r="D68" s="18"/>
      <c r="E68" s="1" t="s">
        <v>43</v>
      </c>
      <c r="J68" s="6"/>
      <c r="K68" s="39"/>
      <c r="M68" s="6"/>
    </row>
    <row r="69" spans="1:14" ht="15.6" thickBot="1" x14ac:dyDescent="0.3">
      <c r="B69" s="104" t="s">
        <v>42</v>
      </c>
      <c r="C69" s="105"/>
      <c r="D69" s="18"/>
      <c r="E69" s="1" t="s">
        <v>44</v>
      </c>
      <c r="F69" s="1"/>
      <c r="J69" s="6"/>
      <c r="M69" s="6"/>
      <c r="N69" s="32">
        <f>SUM(K62:K68)</f>
        <v>0</v>
      </c>
    </row>
    <row r="70" spans="1:14" ht="13.8" thickTop="1" x14ac:dyDescent="0.25"/>
    <row r="72" spans="1:14" x14ac:dyDescent="0.25">
      <c r="A72" s="25" t="s">
        <v>27</v>
      </c>
    </row>
    <row r="74" spans="1:14" x14ac:dyDescent="0.25">
      <c r="A74" s="33" t="s">
        <v>157</v>
      </c>
    </row>
  </sheetData>
  <sheetProtection selectLockedCells="1"/>
  <protectedRanges>
    <protectedRange password="DCBC" sqref="N24 K24 N26 N28 K28 K31 N31 N35 I57:K57 N58" name="Protected cells"/>
  </protectedRanges>
  <customSheetViews>
    <customSheetView guid="{8D2E0AB7-9FA5-473B-9BC7-C4E40C9F7061}" fitToPage="1">
      <selection activeCell="E7" sqref="E7"/>
      <pageMargins left="0.75" right="0.75" top="1" bottom="1" header="0.5" footer="0.5"/>
      <pageSetup scale="84" fitToHeight="2" orientation="portrait" r:id="rId1"/>
      <headerFooter alignWithMargins="0"/>
    </customSheetView>
    <customSheetView guid="{74D99561-472B-462A-8B99-78BE02330A21}" fitToPage="1">
      <selection activeCell="E16" sqref="E16"/>
      <pageMargins left="0.75" right="0.75" top="1" bottom="1" header="0.5" footer="0.5"/>
      <pageSetup scale="84" fitToHeight="2" orientation="portrait" r:id="rId2"/>
      <headerFooter alignWithMargins="0"/>
    </customSheetView>
  </customSheetViews>
  <mergeCells count="33">
    <mergeCell ref="A11:B11"/>
    <mergeCell ref="A12:B12"/>
    <mergeCell ref="A35:B35"/>
    <mergeCell ref="A55:B55"/>
    <mergeCell ref="I55:J55"/>
    <mergeCell ref="I56:J56"/>
    <mergeCell ref="K7:N7"/>
    <mergeCell ref="I57:J57"/>
    <mergeCell ref="E56:F56"/>
    <mergeCell ref="F34:I34"/>
    <mergeCell ref="A60:B60"/>
    <mergeCell ref="B62:C62"/>
    <mergeCell ref="A1:N1"/>
    <mergeCell ref="A2:N2"/>
    <mergeCell ref="A3:N3"/>
    <mergeCell ref="A4:N4"/>
    <mergeCell ref="A33:B33"/>
    <mergeCell ref="A24:B24"/>
    <mergeCell ref="A26:B26"/>
    <mergeCell ref="A28:B28"/>
    <mergeCell ref="A31:B31"/>
    <mergeCell ref="A13:B13"/>
    <mergeCell ref="A14:B14"/>
    <mergeCell ref="A21:B21"/>
    <mergeCell ref="A15:B15"/>
    <mergeCell ref="A17:B17"/>
    <mergeCell ref="B68:C68"/>
    <mergeCell ref="B69:C69"/>
    <mergeCell ref="B63:C63"/>
    <mergeCell ref="B64:C64"/>
    <mergeCell ref="B65:C65"/>
    <mergeCell ref="B67:C67"/>
    <mergeCell ref="B66:C66"/>
  </mergeCells>
  <phoneticPr fontId="2" type="noConversion"/>
  <pageMargins left="0.75" right="0.75" top="1" bottom="1" header="0.5" footer="0.5"/>
  <pageSetup scale="82" fitToHeight="2" orientation="portrait" r:id="rId3"/>
  <headerFooter alignWithMargins="0">
    <oddHeader>&amp;C&amp;"Arial,Bold"&amp;20&amp;U&amp;K05-024GCB AGENT RECALCULATION</oddHeader>
    <oddFooter>&amp;C&amp;"Arial,Bold"&amp;12&amp;U&amp;K05-021DATA HAS BEEN ENTERED USING PUBLIC WORKBOOK IN https://gaming.nv.gov/uploadedFiles/gamingnvgov/content/forms/BankrollFormulaNonrestricedLicenseesandSlotRouteOperators.xlsx</oddFooter>
  </headerFooter>
  <rowBreaks count="1" manualBreakCount="1">
    <brk id="48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2DBC-6BD3-406C-A225-7FD5C512EEF0}">
  <dimension ref="A1:T24"/>
  <sheetViews>
    <sheetView zoomScaleNormal="100" workbookViewId="0">
      <selection activeCell="N6" sqref="N6"/>
    </sheetView>
  </sheetViews>
  <sheetFormatPr defaultColWidth="9.109375" defaultRowHeight="13.2" x14ac:dyDescent="0.25"/>
  <cols>
    <col min="1" max="1" width="1.44140625" customWidth="1"/>
    <col min="2" max="3" width="1.33203125" customWidth="1"/>
    <col min="4" max="4" width="1.6640625" customWidth="1"/>
    <col min="5" max="5" width="10.88671875" customWidth="1"/>
    <col min="6" max="6" width="25.21875" customWidth="1"/>
    <col min="7" max="7" width="6.5546875" customWidth="1"/>
    <col min="8" max="8" width="12.44140625" customWidth="1"/>
    <col min="9" max="9" width="15.21875" customWidth="1"/>
    <col min="10" max="10" width="3.6640625" customWidth="1"/>
    <col min="11" max="11" width="17.5546875" customWidth="1"/>
    <col min="12" max="12" width="2" customWidth="1"/>
    <col min="13" max="13" width="3.6640625" customWidth="1"/>
    <col min="14" max="14" width="15.109375" style="72" customWidth="1"/>
    <col min="15" max="15" width="3.6640625" style="72" customWidth="1"/>
    <col min="16" max="16" width="4" customWidth="1"/>
    <col min="17" max="17" width="15.33203125" customWidth="1"/>
  </cols>
  <sheetData>
    <row r="1" spans="1:20" ht="17.399999999999999" x14ac:dyDescent="0.3">
      <c r="A1" s="107" t="s">
        <v>162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49"/>
    </row>
    <row r="2" spans="1:20" ht="17.399999999999999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49"/>
    </row>
    <row r="3" spans="1:20" ht="17.399999999999999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49"/>
    </row>
    <row r="4" spans="1:20" ht="17.399999999999999" x14ac:dyDescent="0.3">
      <c r="A4" s="49"/>
      <c r="B4" s="49"/>
      <c r="C4" s="49"/>
      <c r="D4" s="49"/>
      <c r="E4" s="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20" ht="15" x14ac:dyDescent="0.25">
      <c r="A5" s="106">
        <v>1</v>
      </c>
      <c r="B5" s="105"/>
      <c r="C5" s="18"/>
      <c r="D5" s="18"/>
      <c r="E5" s="1" t="s">
        <v>164</v>
      </c>
      <c r="F5" s="1"/>
      <c r="G5" s="1"/>
      <c r="H5" s="1"/>
      <c r="I5" s="2"/>
      <c r="J5" s="15"/>
      <c r="K5" s="83"/>
      <c r="L5" s="80"/>
      <c r="M5" s="41">
        <v>1</v>
      </c>
      <c r="N5" s="99">
        <v>8324000</v>
      </c>
      <c r="O5" s="95"/>
      <c r="R5" s="50"/>
      <c r="T5" s="50"/>
    </row>
    <row r="6" spans="1:20" ht="17.399999999999999" customHeight="1" x14ac:dyDescent="0.3">
      <c r="C6" s="18"/>
      <c r="D6" s="18"/>
      <c r="E6" s="49"/>
      <c r="F6" s="49"/>
      <c r="G6" s="49"/>
      <c r="H6" s="18"/>
      <c r="I6" s="6"/>
      <c r="J6" s="49"/>
      <c r="K6" s="49"/>
      <c r="L6" s="49"/>
      <c r="M6" s="49"/>
      <c r="N6" s="92"/>
      <c r="O6" s="92"/>
    </row>
    <row r="7" spans="1:20" ht="15" x14ac:dyDescent="0.25">
      <c r="A7" s="106">
        <v>2</v>
      </c>
      <c r="B7" s="105"/>
      <c r="C7" s="18"/>
      <c r="D7" s="18"/>
      <c r="E7" s="1" t="s">
        <v>166</v>
      </c>
      <c r="F7" s="1"/>
      <c r="G7" s="1"/>
      <c r="H7" s="1"/>
      <c r="I7" s="2"/>
      <c r="J7" s="15"/>
      <c r="K7" s="83"/>
      <c r="L7" s="80"/>
      <c r="M7" s="79">
        <v>2</v>
      </c>
      <c r="N7" s="93"/>
      <c r="O7" s="95"/>
      <c r="R7" s="50"/>
      <c r="T7" s="50"/>
    </row>
    <row r="8" spans="1:20" ht="15" x14ac:dyDescent="0.25">
      <c r="A8" s="76"/>
      <c r="B8" s="75"/>
      <c r="C8" s="18"/>
      <c r="D8" s="18"/>
      <c r="E8" s="1"/>
      <c r="F8" s="1"/>
      <c r="G8" s="1"/>
      <c r="H8" s="1"/>
      <c r="I8" s="2"/>
      <c r="J8" s="15"/>
      <c r="K8" s="83"/>
      <c r="L8" s="78"/>
      <c r="M8" s="85"/>
      <c r="N8" s="94"/>
      <c r="O8" s="95"/>
      <c r="R8" s="50"/>
      <c r="T8" s="50"/>
    </row>
    <row r="9" spans="1:20" ht="15" x14ac:dyDescent="0.25">
      <c r="A9" s="123">
        <v>3</v>
      </c>
      <c r="B9" s="123"/>
      <c r="C9" s="18"/>
      <c r="D9" s="18"/>
      <c r="E9" s="1" t="s">
        <v>167</v>
      </c>
      <c r="F9" s="1"/>
      <c r="G9" s="1"/>
      <c r="H9" s="1"/>
      <c r="I9" s="2"/>
      <c r="J9" s="15"/>
      <c r="K9" s="83"/>
      <c r="L9" s="78"/>
      <c r="M9" s="41">
        <v>3</v>
      </c>
      <c r="N9" s="96">
        <f>K11*K12</f>
        <v>0</v>
      </c>
      <c r="O9" s="100"/>
    </row>
    <row r="10" spans="1:20" ht="15" x14ac:dyDescent="0.25">
      <c r="A10" s="88"/>
      <c r="B10" s="88"/>
      <c r="C10" s="18"/>
      <c r="D10" s="18"/>
      <c r="E10" s="1"/>
      <c r="F10" s="1"/>
      <c r="G10" s="1"/>
      <c r="H10" s="1"/>
      <c r="I10" s="2"/>
      <c r="J10" s="81"/>
      <c r="K10" s="82"/>
      <c r="L10" s="40"/>
      <c r="M10" s="87"/>
      <c r="N10" s="95"/>
      <c r="O10" s="95"/>
    </row>
    <row r="11" spans="1:20" ht="15" x14ac:dyDescent="0.25">
      <c r="A11" s="37">
        <v>3</v>
      </c>
      <c r="B11" s="121" t="s">
        <v>9</v>
      </c>
      <c r="C11" s="122"/>
      <c r="D11" s="18"/>
      <c r="E11" s="1" t="s">
        <v>163</v>
      </c>
      <c r="F11" s="1"/>
      <c r="G11" s="1"/>
      <c r="H11" s="1"/>
      <c r="I11" s="1"/>
      <c r="J11" s="84" t="s">
        <v>9</v>
      </c>
      <c r="K11" s="42"/>
      <c r="L11" s="40"/>
      <c r="M11" s="6"/>
      <c r="N11" s="95"/>
      <c r="O11" s="95"/>
    </row>
    <row r="12" spans="1:20" ht="15" x14ac:dyDescent="0.25">
      <c r="A12" s="37">
        <v>3</v>
      </c>
      <c r="B12" s="121" t="s">
        <v>10</v>
      </c>
      <c r="C12" s="122"/>
      <c r="D12" s="18"/>
      <c r="E12" s="1" t="s">
        <v>165</v>
      </c>
      <c r="F12" s="1"/>
      <c r="G12" s="1"/>
      <c r="H12" s="1"/>
      <c r="I12" s="1"/>
      <c r="J12" s="89" t="s">
        <v>10</v>
      </c>
      <c r="K12" s="90">
        <f>IF(Formula!F22&gt;=N5,0.15,0.1)</f>
        <v>0.1</v>
      </c>
      <c r="L12" s="40"/>
      <c r="M12" s="6"/>
      <c r="N12" s="95"/>
      <c r="O12" s="95"/>
    </row>
    <row r="13" spans="1:20" ht="15" x14ac:dyDescent="0.25">
      <c r="A13" s="37"/>
      <c r="B13" s="37"/>
      <c r="C13" s="18"/>
      <c r="D13" s="18"/>
      <c r="E13" s="35"/>
      <c r="F13" s="1"/>
      <c r="G13" s="1"/>
      <c r="H13" s="1"/>
      <c r="I13" s="1"/>
      <c r="J13" s="91"/>
      <c r="K13" s="86"/>
      <c r="L13" s="40"/>
      <c r="M13" s="6"/>
      <c r="N13" s="95"/>
      <c r="O13" s="95"/>
    </row>
    <row r="14" spans="1:20" ht="15" x14ac:dyDescent="0.25">
      <c r="A14" s="106">
        <v>4</v>
      </c>
      <c r="B14" s="105"/>
      <c r="C14" s="18"/>
      <c r="D14" s="18"/>
      <c r="E14" s="1" t="s">
        <v>169</v>
      </c>
      <c r="F14" s="1"/>
      <c r="G14" s="1"/>
      <c r="H14" s="1"/>
      <c r="I14" s="1"/>
      <c r="J14" s="6"/>
      <c r="K14" s="2"/>
      <c r="L14" s="4"/>
      <c r="M14" s="5">
        <v>4</v>
      </c>
      <c r="N14" s="97">
        <f>MAX(N7,N9)</f>
        <v>0</v>
      </c>
      <c r="O14" s="101"/>
    </row>
    <row r="15" spans="1:20" ht="15" x14ac:dyDescent="0.25">
      <c r="A15" s="37"/>
      <c r="B15" s="37"/>
      <c r="C15" s="18"/>
      <c r="D15" s="18"/>
      <c r="E15" s="1"/>
      <c r="F15" s="1"/>
      <c r="G15" s="1"/>
      <c r="H15" s="1"/>
      <c r="I15" s="1"/>
      <c r="J15" s="6"/>
      <c r="K15" s="2"/>
      <c r="L15" s="4"/>
      <c r="M15" s="6"/>
      <c r="N15" s="101"/>
      <c r="O15" s="101"/>
    </row>
    <row r="16" spans="1:20" ht="15" x14ac:dyDescent="0.25">
      <c r="A16" s="106">
        <v>5</v>
      </c>
      <c r="B16" s="105"/>
      <c r="C16" s="18"/>
      <c r="D16" s="18"/>
      <c r="E16" s="119" t="s">
        <v>172</v>
      </c>
      <c r="F16" s="120"/>
      <c r="G16" s="120"/>
      <c r="H16" s="120"/>
      <c r="I16" s="120"/>
      <c r="J16" s="6"/>
      <c r="K16" s="2"/>
      <c r="L16" s="4"/>
      <c r="M16" s="5">
        <v>5</v>
      </c>
      <c r="N16" s="102"/>
      <c r="O16" s="101"/>
      <c r="P16" s="6"/>
      <c r="Q16" s="101"/>
    </row>
    <row r="17" spans="1:17" ht="15" x14ac:dyDescent="0.25">
      <c r="A17" s="37"/>
      <c r="B17" s="37"/>
      <c r="C17" s="18"/>
      <c r="D17" s="18"/>
      <c r="E17" s="120"/>
      <c r="F17" s="120"/>
      <c r="G17" s="120"/>
      <c r="H17" s="120"/>
      <c r="I17" s="120"/>
      <c r="J17" s="6"/>
      <c r="K17" s="2"/>
      <c r="L17" s="4"/>
      <c r="M17" s="6"/>
      <c r="N17" s="101"/>
      <c r="O17" s="101"/>
      <c r="P17" s="6"/>
      <c r="Q17" s="101"/>
    </row>
    <row r="18" spans="1:17" ht="15" x14ac:dyDescent="0.25">
      <c r="A18" s="38"/>
      <c r="B18" s="38"/>
      <c r="C18" s="18"/>
      <c r="D18" s="18"/>
      <c r="E18" s="1"/>
      <c r="F18" s="1"/>
      <c r="G18" s="1"/>
      <c r="H18" s="1"/>
      <c r="I18" s="1"/>
      <c r="J18" s="6"/>
      <c r="K18" s="1"/>
      <c r="L18" s="1"/>
      <c r="M18" s="6"/>
      <c r="N18" s="98"/>
      <c r="O18" s="98"/>
    </row>
    <row r="19" spans="1:17" ht="15" x14ac:dyDescent="0.25">
      <c r="A19" s="106">
        <v>6</v>
      </c>
      <c r="B19" s="105"/>
      <c r="C19" s="18"/>
      <c r="D19" s="18"/>
      <c r="E19" s="1" t="s">
        <v>168</v>
      </c>
      <c r="F19" s="1"/>
      <c r="G19" s="1"/>
      <c r="H19" s="1"/>
      <c r="I19" s="1"/>
      <c r="J19" s="6"/>
      <c r="K19" s="1"/>
      <c r="L19" s="1"/>
      <c r="M19" s="5">
        <v>5</v>
      </c>
      <c r="N19" s="97">
        <f>+N14+N16</f>
        <v>0</v>
      </c>
      <c r="O19" s="98"/>
    </row>
    <row r="20" spans="1:17" ht="15" x14ac:dyDescent="0.25">
      <c r="A20" s="38"/>
      <c r="B20" s="38"/>
      <c r="C20" s="18"/>
      <c r="D20" s="18"/>
      <c r="E20" s="1"/>
      <c r="F20" s="1"/>
      <c r="G20" s="1"/>
      <c r="H20" s="1"/>
      <c r="I20" s="1"/>
      <c r="J20" s="6"/>
      <c r="K20" s="1"/>
      <c r="L20" s="1"/>
      <c r="M20" s="6"/>
      <c r="N20" s="98"/>
      <c r="O20" s="98"/>
    </row>
    <row r="21" spans="1:17" ht="15" x14ac:dyDescent="0.25">
      <c r="A21" s="25" t="s">
        <v>27</v>
      </c>
      <c r="B21" s="38"/>
      <c r="C21" s="18"/>
      <c r="D21" s="18"/>
      <c r="E21" s="1"/>
      <c r="F21" s="1"/>
      <c r="G21" s="1"/>
      <c r="H21" s="1"/>
      <c r="I21" s="1"/>
      <c r="J21" s="6"/>
      <c r="K21" s="1"/>
      <c r="L21" s="1"/>
      <c r="M21" s="6"/>
      <c r="N21" s="98"/>
      <c r="O21" s="98"/>
    </row>
    <row r="22" spans="1:17" ht="15" x14ac:dyDescent="0.25">
      <c r="A22" s="25"/>
      <c r="B22" s="38"/>
      <c r="C22" s="18"/>
      <c r="D22" s="18"/>
      <c r="E22" s="1"/>
      <c r="F22" s="1"/>
      <c r="G22" s="1"/>
      <c r="H22" s="1"/>
      <c r="I22" s="1"/>
      <c r="J22" s="6"/>
      <c r="K22" s="1"/>
      <c r="L22" s="1"/>
      <c r="M22" s="6"/>
      <c r="N22" s="98"/>
      <c r="O22" s="98"/>
    </row>
    <row r="23" spans="1:17" x14ac:dyDescent="0.25">
      <c r="A23" s="118" t="s">
        <v>158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</row>
    <row r="24" spans="1:17" x14ac:dyDescent="0.25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</row>
  </sheetData>
  <sheetProtection selectLockedCells="1"/>
  <mergeCells count="13">
    <mergeCell ref="A1:N1"/>
    <mergeCell ref="A2:N2"/>
    <mergeCell ref="A3:N3"/>
    <mergeCell ref="A7:B7"/>
    <mergeCell ref="B12:C12"/>
    <mergeCell ref="B11:C11"/>
    <mergeCell ref="A9:B9"/>
    <mergeCell ref="A14:B14"/>
    <mergeCell ref="A5:B5"/>
    <mergeCell ref="A23:K24"/>
    <mergeCell ref="A16:B16"/>
    <mergeCell ref="A19:B19"/>
    <mergeCell ref="E16:I17"/>
  </mergeCells>
  <pageMargins left="0.75" right="0.75" top="1" bottom="1" header="0.5" footer="0.5"/>
  <pageSetup scale="82" fitToHeight="2" orientation="portrait" r:id="rId1"/>
  <headerFooter alignWithMargins="0">
    <oddHeader>&amp;C&amp;"Arial,Bold"&amp;20&amp;U&amp;K05-024GCB AGENT RECALCULATION</oddHeader>
    <oddFooter>&amp;C&amp;"Arial,Bold"&amp;12&amp;U&amp;K05-021DATA HAS BEEN ENTERED USING PUBLIC WORKBOOK IN https://gaming.nv.gov/uploadedFiles/gamingnvgov/content/forms/BankrollFormulaNonrestricedLicenseesandSlotRouteOperators.xlsx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E902D-96FA-4F90-8780-6E0EDC061F27}">
  <sheetPr>
    <tabColor rgb="FF92D050"/>
  </sheetPr>
  <dimension ref="A1:H33"/>
  <sheetViews>
    <sheetView workbookViewId="0">
      <selection activeCell="E17" sqref="E17"/>
    </sheetView>
  </sheetViews>
  <sheetFormatPr defaultRowHeight="13.2" x14ac:dyDescent="0.25"/>
  <cols>
    <col min="1" max="1" width="11.77734375" bestFit="1" customWidth="1"/>
    <col min="3" max="3" width="8.88671875" style="44"/>
    <col min="4" max="4" width="10.44140625" style="44" bestFit="1" customWidth="1"/>
    <col min="6" max="6" width="14.109375" bestFit="1" customWidth="1"/>
    <col min="7" max="7" width="11.44140625" style="44" bestFit="1" customWidth="1"/>
    <col min="8" max="8" width="24.6640625" bestFit="1" customWidth="1"/>
  </cols>
  <sheetData>
    <row r="1" spans="1:8" x14ac:dyDescent="0.25">
      <c r="A1" s="45" t="s">
        <v>66</v>
      </c>
      <c r="B1" s="45" t="s">
        <v>69</v>
      </c>
      <c r="C1" s="46" t="s">
        <v>64</v>
      </c>
      <c r="D1" s="46" t="s">
        <v>65</v>
      </c>
      <c r="F1" s="45" t="s">
        <v>111</v>
      </c>
      <c r="G1" s="46" t="s">
        <v>65</v>
      </c>
      <c r="H1" s="45" t="s">
        <v>80</v>
      </c>
    </row>
    <row r="2" spans="1:8" x14ac:dyDescent="0.25">
      <c r="A2" s="54" t="s">
        <v>67</v>
      </c>
      <c r="B2" s="54" t="s">
        <v>70</v>
      </c>
      <c r="C2" s="55">
        <v>0.01</v>
      </c>
      <c r="D2" s="56"/>
      <c r="F2" s="58" t="s">
        <v>71</v>
      </c>
      <c r="G2" s="59">
        <f>SUMIF(B:B,F2,D:D)</f>
        <v>0</v>
      </c>
      <c r="H2" s="58" t="s">
        <v>86</v>
      </c>
    </row>
    <row r="3" spans="1:8" x14ac:dyDescent="0.25">
      <c r="A3" s="54" t="s">
        <v>67</v>
      </c>
      <c r="B3" s="54" t="s">
        <v>70</v>
      </c>
      <c r="C3" s="55">
        <v>0.05</v>
      </c>
      <c r="D3" s="56"/>
      <c r="F3" s="58" t="s">
        <v>70</v>
      </c>
      <c r="G3" s="59">
        <f>SUMIF(B:B,F3,D:D)</f>
        <v>0</v>
      </c>
      <c r="H3" s="58" t="s">
        <v>87</v>
      </c>
    </row>
    <row r="4" spans="1:8" x14ac:dyDescent="0.25">
      <c r="A4" s="54" t="s">
        <v>67</v>
      </c>
      <c r="B4" s="54" t="s">
        <v>70</v>
      </c>
      <c r="C4" s="55">
        <v>0.1</v>
      </c>
      <c r="D4" s="56"/>
      <c r="F4" s="58" t="s">
        <v>45</v>
      </c>
      <c r="G4" s="59">
        <f>SUMIF(B:B,F4,D:D)</f>
        <v>0</v>
      </c>
      <c r="H4" s="58" t="s">
        <v>87</v>
      </c>
    </row>
    <row r="5" spans="1:8" x14ac:dyDescent="0.25">
      <c r="A5" s="54" t="s">
        <v>67</v>
      </c>
      <c r="B5" s="54" t="s">
        <v>70</v>
      </c>
      <c r="C5" s="55">
        <v>0.25</v>
      </c>
      <c r="D5" s="56"/>
    </row>
    <row r="6" spans="1:8" x14ac:dyDescent="0.25">
      <c r="A6" s="54" t="s">
        <v>67</v>
      </c>
      <c r="B6" s="54" t="s">
        <v>71</v>
      </c>
      <c r="C6" s="55">
        <v>1</v>
      </c>
      <c r="D6" s="56"/>
    </row>
    <row r="7" spans="1:8" x14ac:dyDescent="0.25">
      <c r="A7" s="54" t="s">
        <v>67</v>
      </c>
      <c r="B7" s="54" t="s">
        <v>71</v>
      </c>
      <c r="C7" s="55">
        <v>5</v>
      </c>
      <c r="D7" s="56"/>
    </row>
    <row r="8" spans="1:8" x14ac:dyDescent="0.25">
      <c r="A8" s="54" t="s">
        <v>67</v>
      </c>
      <c r="B8" s="54" t="s">
        <v>71</v>
      </c>
      <c r="C8" s="55">
        <v>10</v>
      </c>
      <c r="D8" s="56"/>
    </row>
    <row r="9" spans="1:8" x14ac:dyDescent="0.25">
      <c r="A9" s="54" t="s">
        <v>67</v>
      </c>
      <c r="B9" s="54" t="s">
        <v>71</v>
      </c>
      <c r="C9" s="55">
        <v>20</v>
      </c>
      <c r="D9" s="56"/>
    </row>
    <row r="10" spans="1:8" x14ac:dyDescent="0.25">
      <c r="A10" s="54" t="s">
        <v>67</v>
      </c>
      <c r="B10" s="54" t="s">
        <v>71</v>
      </c>
      <c r="C10" s="55">
        <v>50</v>
      </c>
      <c r="D10" s="56"/>
    </row>
    <row r="11" spans="1:8" x14ac:dyDescent="0.25">
      <c r="A11" s="54" t="s">
        <v>67</v>
      </c>
      <c r="B11" s="54" t="s">
        <v>71</v>
      </c>
      <c r="C11" s="55">
        <v>100</v>
      </c>
      <c r="D11" s="56"/>
    </row>
    <row r="12" spans="1:8" x14ac:dyDescent="0.25">
      <c r="A12" s="54" t="s">
        <v>68</v>
      </c>
      <c r="B12" s="54" t="s">
        <v>71</v>
      </c>
      <c r="C12" s="55">
        <v>1</v>
      </c>
      <c r="D12" s="56"/>
    </row>
    <row r="13" spans="1:8" x14ac:dyDescent="0.25">
      <c r="A13" s="54" t="s">
        <v>68</v>
      </c>
      <c r="B13" s="54" t="s">
        <v>71</v>
      </c>
      <c r="C13" s="55">
        <v>5</v>
      </c>
      <c r="D13" s="56"/>
    </row>
    <row r="14" spans="1:8" x14ac:dyDescent="0.25">
      <c r="A14" s="54" t="s">
        <v>68</v>
      </c>
      <c r="B14" s="54" t="s">
        <v>71</v>
      </c>
      <c r="C14" s="55">
        <v>10</v>
      </c>
      <c r="D14" s="56"/>
    </row>
    <row r="15" spans="1:8" x14ac:dyDescent="0.25">
      <c r="A15" s="54" t="s">
        <v>68</v>
      </c>
      <c r="B15" s="54" t="s">
        <v>71</v>
      </c>
      <c r="C15" s="55">
        <v>20</v>
      </c>
      <c r="D15" s="56"/>
    </row>
    <row r="16" spans="1:8" x14ac:dyDescent="0.25">
      <c r="A16" s="54" t="s">
        <v>68</v>
      </c>
      <c r="B16" s="54" t="s">
        <v>71</v>
      </c>
      <c r="C16" s="55">
        <v>50</v>
      </c>
      <c r="D16" s="56"/>
    </row>
    <row r="17" spans="1:4" x14ac:dyDescent="0.25">
      <c r="A17" s="54" t="s">
        <v>68</v>
      </c>
      <c r="B17" s="54" t="s">
        <v>71</v>
      </c>
      <c r="C17" s="55">
        <v>100</v>
      </c>
      <c r="D17" s="56"/>
    </row>
    <row r="18" spans="1:4" x14ac:dyDescent="0.25">
      <c r="A18" s="54" t="s">
        <v>72</v>
      </c>
      <c r="B18" s="54" t="s">
        <v>70</v>
      </c>
      <c r="C18" s="55">
        <v>0.01</v>
      </c>
      <c r="D18" s="56"/>
    </row>
    <row r="19" spans="1:4" x14ac:dyDescent="0.25">
      <c r="A19" s="54" t="s">
        <v>73</v>
      </c>
      <c r="B19" s="54" t="s">
        <v>70</v>
      </c>
      <c r="C19" s="55">
        <v>0.05</v>
      </c>
      <c r="D19" s="56"/>
    </row>
    <row r="20" spans="1:4" x14ac:dyDescent="0.25">
      <c r="A20" s="54" t="s">
        <v>74</v>
      </c>
      <c r="B20" s="54" t="s">
        <v>70</v>
      </c>
      <c r="C20" s="55">
        <v>0.1</v>
      </c>
      <c r="D20" s="56"/>
    </row>
    <row r="21" spans="1:4" x14ac:dyDescent="0.25">
      <c r="A21" s="54" t="s">
        <v>75</v>
      </c>
      <c r="B21" s="54" t="s">
        <v>70</v>
      </c>
      <c r="C21" s="55">
        <v>0.25</v>
      </c>
      <c r="D21" s="56"/>
    </row>
    <row r="22" spans="1:4" x14ac:dyDescent="0.25">
      <c r="A22" s="54" t="s">
        <v>74</v>
      </c>
      <c r="B22" s="54" t="s">
        <v>70</v>
      </c>
      <c r="C22" s="55">
        <v>0.5</v>
      </c>
      <c r="D22" s="56"/>
    </row>
    <row r="23" spans="1:4" x14ac:dyDescent="0.25">
      <c r="A23" s="54" t="s">
        <v>76</v>
      </c>
      <c r="B23" s="54" t="s">
        <v>70</v>
      </c>
      <c r="C23" s="55">
        <v>0.01</v>
      </c>
      <c r="D23" s="56"/>
    </row>
    <row r="24" spans="1:4" x14ac:dyDescent="0.25">
      <c r="A24" s="54" t="s">
        <v>76</v>
      </c>
      <c r="B24" s="54" t="s">
        <v>70</v>
      </c>
      <c r="C24" s="55">
        <v>0.05</v>
      </c>
      <c r="D24" s="56"/>
    </row>
    <row r="25" spans="1:4" x14ac:dyDescent="0.25">
      <c r="A25" s="54" t="s">
        <v>76</v>
      </c>
      <c r="B25" s="54" t="s">
        <v>70</v>
      </c>
      <c r="C25" s="55">
        <v>0.1</v>
      </c>
      <c r="D25" s="56"/>
    </row>
    <row r="26" spans="1:4" x14ac:dyDescent="0.25">
      <c r="A26" s="54" t="s">
        <v>76</v>
      </c>
      <c r="B26" s="54" t="s">
        <v>70</v>
      </c>
      <c r="C26" s="55">
        <v>0.25</v>
      </c>
      <c r="D26" s="56"/>
    </row>
    <row r="27" spans="1:4" x14ac:dyDescent="0.25">
      <c r="A27" s="54" t="s">
        <v>77</v>
      </c>
      <c r="B27" s="54" t="s">
        <v>70</v>
      </c>
      <c r="C27" s="57" t="s">
        <v>78</v>
      </c>
      <c r="D27" s="56"/>
    </row>
    <row r="28" spans="1:4" x14ac:dyDescent="0.25">
      <c r="A28" s="58" t="s">
        <v>85</v>
      </c>
      <c r="B28" s="54" t="s">
        <v>70</v>
      </c>
      <c r="C28" s="55">
        <v>0.01</v>
      </c>
      <c r="D28" s="56"/>
    </row>
    <row r="29" spans="1:4" x14ac:dyDescent="0.25">
      <c r="A29" s="58" t="s">
        <v>85</v>
      </c>
      <c r="B29" s="54" t="s">
        <v>70</v>
      </c>
      <c r="C29" s="55">
        <v>0.05</v>
      </c>
      <c r="D29" s="56"/>
    </row>
    <row r="30" spans="1:4" x14ac:dyDescent="0.25">
      <c r="A30" s="58" t="s">
        <v>85</v>
      </c>
      <c r="B30" s="54" t="s">
        <v>70</v>
      </c>
      <c r="C30" s="55">
        <v>0.1</v>
      </c>
      <c r="D30" s="56"/>
    </row>
    <row r="31" spans="1:4" x14ac:dyDescent="0.25">
      <c r="A31" s="58" t="s">
        <v>85</v>
      </c>
      <c r="B31" s="54" t="s">
        <v>70</v>
      </c>
      <c r="C31" s="55">
        <v>0.25</v>
      </c>
      <c r="D31" s="56"/>
    </row>
    <row r="32" spans="1:4" x14ac:dyDescent="0.25">
      <c r="A32" s="58" t="s">
        <v>85</v>
      </c>
      <c r="B32" s="54" t="s">
        <v>70</v>
      </c>
      <c r="C32" s="55">
        <v>0.5</v>
      </c>
      <c r="D32" s="56"/>
    </row>
    <row r="33" spans="1:4" x14ac:dyDescent="0.25">
      <c r="A33" s="58" t="s">
        <v>101</v>
      </c>
      <c r="B33" s="58" t="s">
        <v>45</v>
      </c>
      <c r="C33" s="55" t="s">
        <v>78</v>
      </c>
      <c r="D33" s="56"/>
    </row>
  </sheetData>
  <pageMargins left="0.7" right="0.7" top="0.75" bottom="0.75" header="0.3" footer="0.3"/>
  <pageSetup orientation="portrait" r:id="rId1"/>
  <headerFooter>
    <oddHeader>&amp;LLINE #1&amp;C&amp;"Arial,Bold"&amp;UCAGE ACCOUNTABILITY</oddHeader>
    <oddFooter>&amp;C&amp;"Arial,Bold"&amp;U&amp;K05-023GCB AGENT CALCULATION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76FB8-899A-483A-A608-823D84F616E2}">
  <sheetPr>
    <tabColor rgb="FF92D050"/>
  </sheetPr>
  <dimension ref="A1:G16"/>
  <sheetViews>
    <sheetView workbookViewId="0">
      <selection activeCell="E17" sqref="E17"/>
    </sheetView>
  </sheetViews>
  <sheetFormatPr defaultRowHeight="13.2" x14ac:dyDescent="0.25"/>
  <cols>
    <col min="1" max="1" width="11.5546875" style="44" bestFit="1" customWidth="1"/>
    <col min="2" max="2" width="10.44140625" style="44" bestFit="1" customWidth="1"/>
    <col min="3" max="3" width="12.44140625" style="44" bestFit="1" customWidth="1"/>
    <col min="5" max="5" width="14.109375" bestFit="1" customWidth="1"/>
    <col min="6" max="6" width="14.109375" style="44" bestFit="1" customWidth="1"/>
    <col min="7" max="7" width="24.6640625" bestFit="1" customWidth="1"/>
  </cols>
  <sheetData>
    <row r="1" spans="1:7" s="45" customFormat="1" x14ac:dyDescent="0.25">
      <c r="A1" s="46" t="s">
        <v>64</v>
      </c>
      <c r="B1" s="46" t="s">
        <v>69</v>
      </c>
      <c r="C1" s="46" t="s">
        <v>65</v>
      </c>
      <c r="E1" s="45" t="s">
        <v>111</v>
      </c>
      <c r="F1" s="46" t="s">
        <v>65</v>
      </c>
      <c r="G1" s="45" t="s">
        <v>80</v>
      </c>
    </row>
    <row r="2" spans="1:7" x14ac:dyDescent="0.25">
      <c r="A2" s="55">
        <v>1</v>
      </c>
      <c r="B2" s="57" t="s">
        <v>71</v>
      </c>
      <c r="C2" s="56">
        <v>10620</v>
      </c>
      <c r="E2" s="58" t="s">
        <v>71</v>
      </c>
      <c r="F2" s="59">
        <f>SUMIF(B:B,E2,C:C)</f>
        <v>1214440</v>
      </c>
      <c r="G2" s="58" t="s">
        <v>86</v>
      </c>
    </row>
    <row r="3" spans="1:7" x14ac:dyDescent="0.25">
      <c r="A3" s="55">
        <v>2</v>
      </c>
      <c r="B3" s="57" t="s">
        <v>71</v>
      </c>
      <c r="C3" s="56">
        <v>0</v>
      </c>
      <c r="E3" s="58" t="s">
        <v>70</v>
      </c>
      <c r="F3" s="59">
        <f>SUMIF(B:B,E3,C:C)</f>
        <v>888.18000000000006</v>
      </c>
      <c r="G3" s="58" t="s">
        <v>87</v>
      </c>
    </row>
    <row r="4" spans="1:7" x14ac:dyDescent="0.25">
      <c r="A4" s="55">
        <v>5</v>
      </c>
      <c r="B4" s="57" t="s">
        <v>71</v>
      </c>
      <c r="C4" s="56">
        <v>84070</v>
      </c>
      <c r="E4" s="58" t="s">
        <v>45</v>
      </c>
      <c r="F4" s="59">
        <f>SUMIF(B:B,E4,C:C)</f>
        <v>0</v>
      </c>
      <c r="G4" s="58" t="s">
        <v>87</v>
      </c>
    </row>
    <row r="5" spans="1:7" x14ac:dyDescent="0.25">
      <c r="A5" s="55">
        <v>10</v>
      </c>
      <c r="B5" s="57" t="s">
        <v>71</v>
      </c>
      <c r="C5" s="56">
        <v>31570</v>
      </c>
    </row>
    <row r="6" spans="1:7" x14ac:dyDescent="0.25">
      <c r="A6" s="55">
        <v>20</v>
      </c>
      <c r="B6" s="57" t="s">
        <v>71</v>
      </c>
      <c r="C6" s="56">
        <v>476880</v>
      </c>
    </row>
    <row r="7" spans="1:7" x14ac:dyDescent="0.25">
      <c r="A7" s="55">
        <v>50</v>
      </c>
      <c r="B7" s="57" t="s">
        <v>71</v>
      </c>
      <c r="C7" s="56">
        <v>100</v>
      </c>
    </row>
    <row r="8" spans="1:7" x14ac:dyDescent="0.25">
      <c r="A8" s="55">
        <v>100</v>
      </c>
      <c r="B8" s="57" t="s">
        <v>71</v>
      </c>
      <c r="C8" s="56">
        <v>611200</v>
      </c>
    </row>
    <row r="9" spans="1:7" x14ac:dyDescent="0.25">
      <c r="A9" s="55" t="s">
        <v>84</v>
      </c>
      <c r="B9" s="57" t="s">
        <v>71</v>
      </c>
      <c r="C9" s="56">
        <v>0</v>
      </c>
    </row>
    <row r="10" spans="1:7" x14ac:dyDescent="0.25">
      <c r="A10" s="55">
        <v>0.5</v>
      </c>
      <c r="B10" s="57" t="s">
        <v>70</v>
      </c>
      <c r="C10" s="56">
        <v>0</v>
      </c>
    </row>
    <row r="11" spans="1:7" x14ac:dyDescent="0.25">
      <c r="A11" s="55">
        <v>0.25</v>
      </c>
      <c r="B11" s="57" t="s">
        <v>70</v>
      </c>
      <c r="C11" s="56">
        <v>463.75</v>
      </c>
    </row>
    <row r="12" spans="1:7" x14ac:dyDescent="0.25">
      <c r="A12" s="55">
        <v>0.1</v>
      </c>
      <c r="B12" s="57" t="s">
        <v>70</v>
      </c>
      <c r="C12" s="56">
        <v>242.5</v>
      </c>
    </row>
    <row r="13" spans="1:7" x14ac:dyDescent="0.25">
      <c r="A13" s="55">
        <v>0.05</v>
      </c>
      <c r="B13" s="57" t="s">
        <v>70</v>
      </c>
      <c r="C13" s="56">
        <v>103.6</v>
      </c>
    </row>
    <row r="14" spans="1:7" x14ac:dyDescent="0.25">
      <c r="A14" s="55">
        <v>0.01</v>
      </c>
      <c r="B14" s="57" t="s">
        <v>70</v>
      </c>
      <c r="C14" s="56">
        <v>78.33</v>
      </c>
    </row>
    <row r="15" spans="1:7" x14ac:dyDescent="0.25">
      <c r="A15" s="57" t="s">
        <v>81</v>
      </c>
      <c r="B15" s="57" t="s">
        <v>70</v>
      </c>
      <c r="C15" s="56">
        <v>0</v>
      </c>
    </row>
    <row r="16" spans="1:7" x14ac:dyDescent="0.25">
      <c r="A16" s="57" t="s">
        <v>101</v>
      </c>
      <c r="B16" s="57" t="s">
        <v>45</v>
      </c>
      <c r="C16" s="56">
        <v>0</v>
      </c>
    </row>
  </sheetData>
  <pageMargins left="0.7" right="0.7" top="0.75" bottom="0.75" header="0.3" footer="0.3"/>
  <pageSetup orientation="portrait" r:id="rId1"/>
  <headerFooter>
    <oddHeader>&amp;LLINE #1&amp;C&amp;"Arial,Bold"&amp;UMAIN VAULT</oddHeader>
    <oddFooter>&amp;C&amp;"Arial,Bold"&amp;U&amp;K05-024GCB AGENT CALCULATION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A1F61-3F4F-4393-8BB3-A638AA75F0CF}">
  <sheetPr>
    <tabColor rgb="FF92D050"/>
  </sheetPr>
  <dimension ref="A1:C7"/>
  <sheetViews>
    <sheetView workbookViewId="0">
      <selection activeCell="E17" sqref="E17"/>
    </sheetView>
  </sheetViews>
  <sheetFormatPr defaultRowHeight="13.2" x14ac:dyDescent="0.25"/>
  <cols>
    <col min="1" max="1" width="23.109375" style="44" bestFit="1" customWidth="1"/>
    <col min="2" max="2" width="14.109375" bestFit="1" customWidth="1"/>
  </cols>
  <sheetData>
    <row r="1" spans="1:3" x14ac:dyDescent="0.25">
      <c r="A1" s="46" t="s">
        <v>66</v>
      </c>
      <c r="B1" s="45" t="s">
        <v>65</v>
      </c>
      <c r="C1" s="45" t="s">
        <v>80</v>
      </c>
    </row>
    <row r="2" spans="1:3" x14ac:dyDescent="0.25">
      <c r="A2" s="57" t="s">
        <v>88</v>
      </c>
      <c r="B2" s="56">
        <v>0</v>
      </c>
      <c r="C2" s="54"/>
    </row>
    <row r="3" spans="1:3" x14ac:dyDescent="0.25">
      <c r="A3" s="57" t="s">
        <v>89</v>
      </c>
      <c r="B3" s="56">
        <v>6026000</v>
      </c>
      <c r="C3" s="54"/>
    </row>
    <row r="4" spans="1:3" x14ac:dyDescent="0.25">
      <c r="A4" s="57" t="s">
        <v>90</v>
      </c>
      <c r="B4" s="56">
        <v>0</v>
      </c>
      <c r="C4" s="54"/>
    </row>
    <row r="5" spans="1:3" x14ac:dyDescent="0.25">
      <c r="A5" s="57" t="s">
        <v>91</v>
      </c>
      <c r="B5" s="56">
        <f>40000+40000+40000+30000</f>
        <v>150000</v>
      </c>
      <c r="C5" s="54"/>
    </row>
    <row r="6" spans="1:3" ht="13.8" thickBot="1" x14ac:dyDescent="0.3">
      <c r="A6" s="66" t="s">
        <v>92</v>
      </c>
      <c r="B6" s="67">
        <f>SUM(B2:B5)</f>
        <v>6176000</v>
      </c>
      <c r="C6" s="68" t="s">
        <v>113</v>
      </c>
    </row>
    <row r="7" spans="1:3" ht="13.8" thickTop="1" x14ac:dyDescent="0.25"/>
  </sheetData>
  <pageMargins left="0.7" right="0.7" top="0.75" bottom="0.75" header="0.3" footer="0.3"/>
  <pageSetup orientation="portrait" r:id="rId1"/>
  <headerFooter>
    <oddHeader>&amp;LLINE #2&amp;C&amp;"Arial,Bold"&amp;UREDEMPTION MACHINE</oddHeader>
    <oddFooter>&amp;C&amp;"Arial,Bold"&amp;U&amp;K05-024GCB AGENT CALCULATION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2121-8BD6-42FF-B76A-227D5163890D}">
  <sheetPr>
    <tabColor rgb="FF92D050"/>
  </sheetPr>
  <dimension ref="A1:C5"/>
  <sheetViews>
    <sheetView workbookViewId="0">
      <selection activeCell="E17" sqref="E17"/>
    </sheetView>
  </sheetViews>
  <sheetFormatPr defaultRowHeight="13.2" x14ac:dyDescent="0.25"/>
  <cols>
    <col min="1" max="1" width="31.6640625" bestFit="1" customWidth="1"/>
    <col min="2" max="2" width="26.77734375" style="44" bestFit="1" customWidth="1"/>
  </cols>
  <sheetData>
    <row r="1" spans="1:3" x14ac:dyDescent="0.25">
      <c r="A1" s="45" t="s">
        <v>97</v>
      </c>
      <c r="B1" s="46" t="s">
        <v>100</v>
      </c>
      <c r="C1" s="45" t="s">
        <v>80</v>
      </c>
    </row>
    <row r="2" spans="1:3" x14ac:dyDescent="0.25">
      <c r="A2" s="58" t="s">
        <v>99</v>
      </c>
      <c r="B2" s="56">
        <v>8190725.7800000003</v>
      </c>
      <c r="C2" s="54"/>
    </row>
    <row r="3" spans="1:3" x14ac:dyDescent="0.25">
      <c r="A3" s="58" t="s">
        <v>98</v>
      </c>
      <c r="B3" s="56">
        <v>0</v>
      </c>
      <c r="C3" s="54"/>
    </row>
    <row r="4" spans="1:3" ht="13.8" thickBot="1" x14ac:dyDescent="0.3">
      <c r="A4" s="69" t="s">
        <v>93</v>
      </c>
      <c r="B4" s="67">
        <f>SUM(B2:B3)</f>
        <v>8190725.7800000003</v>
      </c>
      <c r="C4" s="68" t="s">
        <v>112</v>
      </c>
    </row>
    <row r="5" spans="1:3" ht="13.8" thickTop="1" x14ac:dyDescent="0.25"/>
  </sheetData>
  <pageMargins left="0.7" right="0.7" top="0.75" bottom="0.75" header="0.3" footer="0.3"/>
  <pageSetup orientation="portrait" r:id="rId1"/>
  <headerFooter>
    <oddHeader>&amp;LLINE #3&amp;C&amp;"Arial,Bold"&amp;UCASH IN BANK</oddHeader>
    <oddFooter>&amp;C&amp;"Arial,Bold"&amp;U&amp;K05-024GCB AGENT CALCULATION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A4E0B-5B37-440C-84C6-79E6A022AFB1}">
  <sheetPr>
    <tabColor rgb="FF92D050"/>
  </sheetPr>
  <dimension ref="A1:E8"/>
  <sheetViews>
    <sheetView workbookViewId="0">
      <selection activeCell="E17" sqref="E17"/>
    </sheetView>
  </sheetViews>
  <sheetFormatPr defaultRowHeight="13.2" x14ac:dyDescent="0.25"/>
  <cols>
    <col min="1" max="1" width="29.77734375" bestFit="1" customWidth="1"/>
    <col min="2" max="2" width="15.109375" style="47" bestFit="1" customWidth="1"/>
    <col min="5" max="5" width="15.109375" bestFit="1" customWidth="1"/>
  </cols>
  <sheetData>
    <row r="1" spans="1:5" x14ac:dyDescent="0.25">
      <c r="A1" s="45" t="s">
        <v>82</v>
      </c>
    </row>
    <row r="3" spans="1:5" s="45" customFormat="1" x14ac:dyDescent="0.25">
      <c r="A3" s="45" t="s">
        <v>83</v>
      </c>
      <c r="B3" s="48" t="s">
        <v>65</v>
      </c>
      <c r="C3" s="45" t="s">
        <v>80</v>
      </c>
    </row>
    <row r="4" spans="1:5" x14ac:dyDescent="0.25">
      <c r="A4" s="58" t="s">
        <v>94</v>
      </c>
      <c r="B4" s="61">
        <v>0</v>
      </c>
      <c r="C4" s="54"/>
    </row>
    <row r="5" spans="1:5" x14ac:dyDescent="0.25">
      <c r="A5" s="58" t="s">
        <v>95</v>
      </c>
      <c r="B5" s="61">
        <v>27205563.329999998</v>
      </c>
      <c r="C5" s="54"/>
    </row>
    <row r="6" spans="1:5" x14ac:dyDescent="0.25">
      <c r="A6" s="58" t="s">
        <v>96</v>
      </c>
      <c r="B6" s="61">
        <v>33194960.420000002</v>
      </c>
      <c r="C6" s="54"/>
    </row>
    <row r="7" spans="1:5" ht="13.8" thickBot="1" x14ac:dyDescent="0.3">
      <c r="A7" s="53" t="s">
        <v>79</v>
      </c>
      <c r="B7" s="70">
        <f>SUM(B4:B6)</f>
        <v>60400523.75</v>
      </c>
      <c r="C7" s="68" t="s">
        <v>114</v>
      </c>
      <c r="E7" s="47"/>
    </row>
    <row r="8" spans="1:5" ht="13.8" thickTop="1" x14ac:dyDescent="0.25"/>
  </sheetData>
  <pageMargins left="0.7" right="0.7" top="0.75" bottom="0.75" header="0.3" footer="0.3"/>
  <pageSetup orientation="portrait" r:id="rId1"/>
  <headerFooter>
    <oddHeader>&amp;LLINE #7&amp;C&amp;"Arial,Bold"&amp;UPRIOR YEARS REVENUE</oddHeader>
    <oddFooter>&amp;C&amp;"Arial,Bold"&amp;U&amp;K05-024GCB AGENT CALCULATION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15A6B-CFB2-47B8-B087-0ED8CD108507}">
  <sheetPr>
    <tabColor rgb="FF92D050"/>
  </sheetPr>
  <dimension ref="A1:C8"/>
  <sheetViews>
    <sheetView workbookViewId="0">
      <selection activeCell="C23" sqref="C23"/>
    </sheetView>
  </sheetViews>
  <sheetFormatPr defaultRowHeight="13.2" x14ac:dyDescent="0.25"/>
  <cols>
    <col min="1" max="1" width="25.77734375" bestFit="1" customWidth="1"/>
    <col min="2" max="2" width="13.44140625" bestFit="1" customWidth="1"/>
  </cols>
  <sheetData>
    <row r="1" spans="1:3" s="45" customFormat="1" x14ac:dyDescent="0.25">
      <c r="A1" s="45" t="s">
        <v>103</v>
      </c>
      <c r="B1" s="45" t="s">
        <v>102</v>
      </c>
      <c r="C1" s="45" t="s">
        <v>80</v>
      </c>
    </row>
    <row r="2" spans="1:3" x14ac:dyDescent="0.25">
      <c r="A2" s="33" t="s">
        <v>104</v>
      </c>
      <c r="B2" s="63">
        <v>163</v>
      </c>
    </row>
    <row r="3" spans="1:3" x14ac:dyDescent="0.25">
      <c r="A3" s="33" t="s">
        <v>105</v>
      </c>
      <c r="B3" s="63">
        <v>56</v>
      </c>
    </row>
    <row r="4" spans="1:3" ht="13.8" thickBot="1" x14ac:dyDescent="0.3">
      <c r="A4" s="53" t="s">
        <v>106</v>
      </c>
      <c r="B4" s="62">
        <f>SUM(B2:B3)</f>
        <v>219</v>
      </c>
      <c r="C4" t="s">
        <v>108</v>
      </c>
    </row>
    <row r="5" spans="1:3" ht="13.8" thickTop="1" x14ac:dyDescent="0.25"/>
    <row r="6" spans="1:3" x14ac:dyDescent="0.25">
      <c r="A6" s="33" t="s">
        <v>107</v>
      </c>
      <c r="B6" s="60">
        <v>20000</v>
      </c>
      <c r="C6" t="s">
        <v>109</v>
      </c>
    </row>
    <row r="7" spans="1:3" x14ac:dyDescent="0.25">
      <c r="A7" s="65" t="s">
        <v>110</v>
      </c>
      <c r="B7" s="47">
        <f>B4*B6</f>
        <v>4380000</v>
      </c>
    </row>
    <row r="8" spans="1:3" x14ac:dyDescent="0.25">
      <c r="B8" s="6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F276B-DEB0-45EC-B649-26B36890D0E7}">
  <dimension ref="A1:E34"/>
  <sheetViews>
    <sheetView topLeftCell="A13" workbookViewId="0">
      <selection activeCell="D40" sqref="D40"/>
    </sheetView>
  </sheetViews>
  <sheetFormatPr defaultRowHeight="13.2" x14ac:dyDescent="0.25"/>
  <cols>
    <col min="1" max="1" width="38.21875" bestFit="1" customWidth="1"/>
    <col min="2" max="2" width="15.109375" style="47" bestFit="1" customWidth="1"/>
    <col min="3" max="3" width="13.33203125" style="47" customWidth="1"/>
    <col min="4" max="4" width="16.44140625" style="47" customWidth="1"/>
    <col min="5" max="5" width="53.6640625" bestFit="1" customWidth="1"/>
  </cols>
  <sheetData>
    <row r="1" spans="1:5" s="71" customFormat="1" ht="26.4" x14ac:dyDescent="0.25">
      <c r="A1" s="71" t="s">
        <v>115</v>
      </c>
      <c r="B1" s="73" t="s">
        <v>116</v>
      </c>
      <c r="C1" s="73" t="s">
        <v>120</v>
      </c>
      <c r="D1" s="73" t="s">
        <v>119</v>
      </c>
      <c r="E1" s="71" t="s">
        <v>124</v>
      </c>
    </row>
    <row r="2" spans="1:5" x14ac:dyDescent="0.25">
      <c r="A2" t="s">
        <v>123</v>
      </c>
      <c r="B2" s="74">
        <v>592504</v>
      </c>
      <c r="C2" s="74"/>
      <c r="D2" s="74"/>
      <c r="E2" t="s">
        <v>125</v>
      </c>
    </row>
    <row r="3" spans="1:5" x14ac:dyDescent="0.25">
      <c r="A3" t="s">
        <v>127</v>
      </c>
      <c r="B3" s="74">
        <v>390406.71</v>
      </c>
      <c r="C3" s="74"/>
      <c r="D3" s="74"/>
      <c r="E3" t="s">
        <v>125</v>
      </c>
    </row>
    <row r="4" spans="1:5" x14ac:dyDescent="0.25">
      <c r="A4" t="s">
        <v>126</v>
      </c>
      <c r="B4" s="74">
        <v>0</v>
      </c>
      <c r="C4" s="74">
        <v>0</v>
      </c>
      <c r="D4" s="74">
        <v>0</v>
      </c>
      <c r="E4" t="s">
        <v>138</v>
      </c>
    </row>
    <row r="5" spans="1:5" x14ac:dyDescent="0.25">
      <c r="A5" t="s">
        <v>118</v>
      </c>
      <c r="B5" s="47">
        <v>3524089</v>
      </c>
      <c r="C5" s="47">
        <v>36</v>
      </c>
      <c r="D5" s="47">
        <v>293</v>
      </c>
    </row>
    <row r="6" spans="1:5" x14ac:dyDescent="0.25">
      <c r="A6" t="s">
        <v>121</v>
      </c>
      <c r="B6" s="47">
        <v>1358490.86</v>
      </c>
      <c r="C6" s="47">
        <v>6</v>
      </c>
      <c r="D6" s="47">
        <v>82</v>
      </c>
    </row>
    <row r="7" spans="1:5" x14ac:dyDescent="0.25">
      <c r="A7" t="s">
        <v>122</v>
      </c>
      <c r="B7" s="47">
        <v>14962458.85</v>
      </c>
      <c r="C7" s="47">
        <v>78</v>
      </c>
      <c r="D7" s="47">
        <v>616</v>
      </c>
    </row>
    <row r="8" spans="1:5" x14ac:dyDescent="0.25">
      <c r="A8" t="s">
        <v>128</v>
      </c>
      <c r="B8" s="47">
        <v>100296794.81</v>
      </c>
    </row>
    <row r="9" spans="1:5" x14ac:dyDescent="0.25">
      <c r="A9" t="s">
        <v>129</v>
      </c>
      <c r="B9" s="47">
        <v>1335330.43</v>
      </c>
    </row>
    <row r="10" spans="1:5" x14ac:dyDescent="0.25">
      <c r="A10" t="s">
        <v>130</v>
      </c>
      <c r="B10" s="47">
        <v>0</v>
      </c>
      <c r="C10" s="47">
        <v>0</v>
      </c>
      <c r="D10" s="47">
        <v>0</v>
      </c>
      <c r="E10" t="s">
        <v>138</v>
      </c>
    </row>
    <row r="11" spans="1:5" x14ac:dyDescent="0.25">
      <c r="A11" t="s">
        <v>131</v>
      </c>
      <c r="B11" s="47">
        <v>13957806.85</v>
      </c>
    </row>
    <row r="12" spans="1:5" x14ac:dyDescent="0.25">
      <c r="A12" t="s">
        <v>132</v>
      </c>
      <c r="B12" s="47">
        <v>0</v>
      </c>
      <c r="C12" s="47">
        <v>0</v>
      </c>
      <c r="D12" s="47">
        <v>0</v>
      </c>
    </row>
    <row r="13" spans="1:5" x14ac:dyDescent="0.25">
      <c r="A13" t="s">
        <v>133</v>
      </c>
      <c r="B13" s="47">
        <v>1864937</v>
      </c>
    </row>
    <row r="14" spans="1:5" x14ac:dyDescent="0.25">
      <c r="A14" t="s">
        <v>117</v>
      </c>
      <c r="B14" s="47">
        <v>40892649.350000001</v>
      </c>
      <c r="C14" s="47">
        <v>51</v>
      </c>
      <c r="D14" s="47">
        <v>703</v>
      </c>
      <c r="E14" s="72"/>
    </row>
    <row r="15" spans="1:5" x14ac:dyDescent="0.25">
      <c r="A15" t="s">
        <v>134</v>
      </c>
      <c r="B15" s="47">
        <v>393260</v>
      </c>
    </row>
    <row r="16" spans="1:5" x14ac:dyDescent="0.25">
      <c r="A16" t="s">
        <v>135</v>
      </c>
      <c r="B16" s="47">
        <v>1708829</v>
      </c>
    </row>
    <row r="17" spans="1:5" x14ac:dyDescent="0.25">
      <c r="A17" t="s">
        <v>136</v>
      </c>
      <c r="B17" s="47">
        <v>1501528.64</v>
      </c>
      <c r="E17" t="s">
        <v>125</v>
      </c>
    </row>
    <row r="18" spans="1:5" x14ac:dyDescent="0.25">
      <c r="A18" t="s">
        <v>137</v>
      </c>
      <c r="B18" s="47">
        <v>0</v>
      </c>
      <c r="E18" t="s">
        <v>138</v>
      </c>
    </row>
    <row r="19" spans="1:5" x14ac:dyDescent="0.25">
      <c r="A19" t="s">
        <v>139</v>
      </c>
      <c r="B19" s="47">
        <v>0</v>
      </c>
      <c r="E19" t="s">
        <v>138</v>
      </c>
    </row>
    <row r="20" spans="1:5" x14ac:dyDescent="0.25">
      <c r="A20" t="s">
        <v>140</v>
      </c>
      <c r="B20" s="47">
        <v>73441984.829999998</v>
      </c>
      <c r="E20" t="s">
        <v>141</v>
      </c>
    </row>
    <row r="21" spans="1:5" x14ac:dyDescent="0.25">
      <c r="A21" t="s">
        <v>142</v>
      </c>
      <c r="B21" s="47">
        <v>5281195.6500000004</v>
      </c>
      <c r="E21" t="s">
        <v>125</v>
      </c>
    </row>
    <row r="22" spans="1:5" x14ac:dyDescent="0.25">
      <c r="A22" t="s">
        <v>143</v>
      </c>
      <c r="B22" s="47">
        <v>174940.08</v>
      </c>
      <c r="E22" t="s">
        <v>125</v>
      </c>
    </row>
    <row r="23" spans="1:5" x14ac:dyDescent="0.25">
      <c r="A23" t="s">
        <v>144</v>
      </c>
      <c r="B23" s="47">
        <v>0</v>
      </c>
      <c r="E23" t="s">
        <v>138</v>
      </c>
    </row>
    <row r="24" spans="1:5" x14ac:dyDescent="0.25">
      <c r="A24" t="s">
        <v>145</v>
      </c>
      <c r="B24" s="47">
        <v>146313093.44999999</v>
      </c>
      <c r="E24" t="s">
        <v>146</v>
      </c>
    </row>
    <row r="25" spans="1:5" x14ac:dyDescent="0.25">
      <c r="A25" t="s">
        <v>147</v>
      </c>
      <c r="B25" s="47">
        <v>0</v>
      </c>
      <c r="E25" t="s">
        <v>138</v>
      </c>
    </row>
    <row r="26" spans="1:5" x14ac:dyDescent="0.25">
      <c r="A26" t="s">
        <v>148</v>
      </c>
      <c r="B26" s="47">
        <v>967417</v>
      </c>
      <c r="E26" t="s">
        <v>125</v>
      </c>
    </row>
    <row r="27" spans="1:5" x14ac:dyDescent="0.25">
      <c r="A27" t="s">
        <v>149</v>
      </c>
      <c r="B27" s="47">
        <v>3828141.71</v>
      </c>
      <c r="E27" t="s">
        <v>150</v>
      </c>
    </row>
    <row r="28" spans="1:5" x14ac:dyDescent="0.25">
      <c r="A28" t="s">
        <v>151</v>
      </c>
      <c r="B28" s="47">
        <v>0</v>
      </c>
      <c r="C28" s="47">
        <v>0</v>
      </c>
      <c r="D28" s="47">
        <v>0</v>
      </c>
      <c r="E28" t="s">
        <v>125</v>
      </c>
    </row>
    <row r="29" spans="1:5" x14ac:dyDescent="0.25">
      <c r="A29" t="s">
        <v>152</v>
      </c>
      <c r="B29" s="47">
        <v>131668.35999999999</v>
      </c>
    </row>
    <row r="30" spans="1:5" x14ac:dyDescent="0.25">
      <c r="A30" t="s">
        <v>153</v>
      </c>
      <c r="B30" s="47">
        <v>27315201.010000002</v>
      </c>
      <c r="E30" t="s">
        <v>141</v>
      </c>
    </row>
    <row r="34" ht="16.2" customHeight="1" x14ac:dyDescent="0.25"/>
  </sheetData>
  <autoFilter ref="A1:E1" xr:uid="{4F029418-8068-4317-A734-D136BC67F9CA}">
    <sortState xmlns:xlrd2="http://schemas.microsoft.com/office/spreadsheetml/2017/richdata2" ref="A2:E14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Formula</vt:lpstr>
      <vt:lpstr>15(a) Worksheet</vt:lpstr>
      <vt:lpstr>Cage</vt:lpstr>
      <vt:lpstr>Vault</vt:lpstr>
      <vt:lpstr>Disp. Machines</vt:lpstr>
      <vt:lpstr>Bank Balance</vt:lpstr>
      <vt:lpstr>Gross Gaming Rev.</vt:lpstr>
      <vt:lpstr>SRO Highest Payout</vt:lpstr>
      <vt:lpstr>Route Revenue</vt:lpstr>
    </vt:vector>
  </TitlesOfParts>
  <Company>GAMING CONTROL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Nevada Gaming Control Board</dc:creator>
  <cp:lastModifiedBy>Leavitt, Mandy</cp:lastModifiedBy>
  <cp:lastPrinted>2025-07-01T14:55:07Z</cp:lastPrinted>
  <dcterms:created xsi:type="dcterms:W3CDTF">2005-05-25T16:44:13Z</dcterms:created>
  <dcterms:modified xsi:type="dcterms:W3CDTF">2025-10-17T19:49:59Z</dcterms:modified>
</cp:coreProperties>
</file>